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Z:\cover\PROPOSALS\Drone Insurance\"/>
    </mc:Choice>
  </mc:AlternateContent>
  <workbookProtection workbookPassword="E2DA" lockStructure="1"/>
  <bookViews>
    <workbookView xWindow="1272" yWindow="0" windowWidth="1980" windowHeight="11760" tabRatio="847" firstSheet="1" activeTab="1"/>
  </bookViews>
  <sheets>
    <sheet name="UASProposalFormOverview" sheetId="9" r:id="rId1"/>
    <sheet name="GeneralInformation" sheetId="10" r:id="rId2"/>
    <sheet name="OperatorInformation" sheetId="11" r:id="rId3"/>
    <sheet name="CoverageInformation" sheetId="12" r:id="rId4"/>
    <sheet name="Spares" sheetId="13" r:id="rId5"/>
    <sheet name="DetachablePayloadInfo" sheetId="14" r:id="rId6"/>
    <sheet name="Claims" sheetId="15" r:id="rId7"/>
    <sheet name="Definitions" sheetId="16" r:id="rId8"/>
    <sheet name="DataValidation" sheetId="8" state="hidden" r:id="rId9"/>
  </sheets>
  <definedNames>
    <definedName name="_xlnm._FilterDatabase" localSheetId="6" hidden="1">Claims!$A$5:$H$21</definedName>
    <definedName name="_xlnm._FilterDatabase" localSheetId="3" hidden="1">CoverageInformation!$A$5:$L$29</definedName>
    <definedName name="_xlnm._FilterDatabase" localSheetId="7" hidden="1">Definitions!$A$4:$D$56</definedName>
    <definedName name="_xlnm._FilterDatabase" localSheetId="5" hidden="1">DetachablePayloadInfo!$A$5:$G$20</definedName>
    <definedName name="_xlnm._FilterDatabase" localSheetId="1" hidden="1">GeneralInformation!$A$6:$E$23</definedName>
    <definedName name="_xlnm._FilterDatabase" localSheetId="2" hidden="1">OperatorInformation!$A$5:$F$22</definedName>
    <definedName name="_xlnm._FilterDatabase" localSheetId="4" hidden="1">Spares!$A$5:$I$22</definedName>
    <definedName name="_xlnm._FilterDatabase" localSheetId="0" hidden="1">UASProposalFormOverview!$A$4:$D$11</definedName>
    <definedName name="Claims">DataValidation!$T$8:$T$11</definedName>
    <definedName name="Claims2">DataValidation!$T$8:$U$11</definedName>
    <definedName name="CommBus">DataValidation!$B$8:$B$10</definedName>
    <definedName name="Countries">DataValidation!$P$8:$P$9</definedName>
    <definedName name="CountryList">DataValidation!$P$8:$P$246</definedName>
    <definedName name="CoverType">DataValidation!$E$8:$E$10</definedName>
    <definedName name="Currency">DataValidation!$AA$14:$AO$14</definedName>
    <definedName name="CurrencyOptions">DataValidation!$AB$14:$AO$14</definedName>
    <definedName name="CurrencySelect">DataValidation!$AB$29:$AB$38</definedName>
    <definedName name="FlightTime">DataValidation!$D$8:$D$10</definedName>
    <definedName name="FlyingTime">DataValidation!$O$8:$O$15</definedName>
    <definedName name="HomeBuilt">DataValidation!$N$8:$N$10</definedName>
    <definedName name="HullDed">DataValidation!$I$8:$I$17</definedName>
    <definedName name="ListOf">DataValidation!$P$8:$P$200</definedName>
    <definedName name="ListOfCountries">DataValidation!$P$8:$P$256</definedName>
    <definedName name="MainTypeOfUse">DataValidation!$A$8:$A$16</definedName>
    <definedName name="Month">DataValidation!$Y$8:$Y$20</definedName>
    <definedName name="MTOW">DataValidation!$M$8:$M$16</definedName>
    <definedName name="PayloadCap">DataValidation!$L$8:$L$10</definedName>
    <definedName name="_xlnm.Print_Area" localSheetId="6">Claims!$A$1:$H$21</definedName>
    <definedName name="_xlnm.Print_Area" localSheetId="3">CoverageInformation!$A$1:$L$29</definedName>
    <definedName name="_xlnm.Print_Area" localSheetId="7">Definitions!$A$1:$D$56</definedName>
    <definedName name="_xlnm.Print_Area" localSheetId="5">DetachablePayloadInfo!$A$1:$G$20</definedName>
    <definedName name="_xlnm.Print_Area" localSheetId="1">GeneralInformation!$A$1:$E$23</definedName>
    <definedName name="_xlnm.Print_Area" localSheetId="2">OperatorInformation!$A$1:$F$22</definedName>
    <definedName name="_xlnm.Print_Area" localSheetId="4">Spares!$A$1:$I$22</definedName>
    <definedName name="_xlnm.Print_Area" localSheetId="0">UASProposalFormOverview!$A$1:$D$11</definedName>
    <definedName name="RefCanc">DataValidation!$H$8:$H$10</definedName>
    <definedName name="SparesExceedValue">DataValidation!$Q$8:$R$16</definedName>
    <definedName name="SparesTotalSum" localSheetId="6">DataValidation!#REF!</definedName>
    <definedName name="SparesTotalSum" localSheetId="3">DataValidation!#REF!</definedName>
    <definedName name="SparesTotalSum" localSheetId="7">DataValidation!#REF!</definedName>
    <definedName name="SparesTotalSum" localSheetId="5">DataValidation!#REF!</definedName>
    <definedName name="SparesTotalSum" localSheetId="1">DataValidation!#REF!</definedName>
    <definedName name="SparesTotalSum" localSheetId="2">DataValidation!#REF!</definedName>
    <definedName name="SparesTotalSum" localSheetId="4">DataValidation!#REF!</definedName>
    <definedName name="SparesTotalSum">DataValidation!#REF!</definedName>
    <definedName name="TPL">DataValidation!$G$8:$G$14</definedName>
    <definedName name="TPLLimitOptions">DataValidation!$AQ$15:$AQ$21</definedName>
    <definedName name="Training">DataValidation!$C$8:$C$11</definedName>
    <definedName name="TypeOfUse">DataValidation!$A$8:$A$15</definedName>
    <definedName name="Year">DataValidation!$X$8:$X$15</definedName>
  </definedNames>
  <calcPr calcId="152511"/>
</workbook>
</file>

<file path=xl/calcChain.xml><?xml version="1.0" encoding="utf-8"?>
<calcChain xmlns="http://schemas.openxmlformats.org/spreadsheetml/2006/main">
  <c r="AQ58" i="8" l="1"/>
  <c r="AO58" i="8"/>
  <c r="AM58" i="8"/>
  <c r="AK58" i="8"/>
  <c r="AI58" i="8"/>
  <c r="AG58" i="8"/>
  <c r="AE58" i="8"/>
  <c r="AC58" i="8"/>
  <c r="AQ57" i="8"/>
  <c r="AO57" i="8"/>
  <c r="AM57" i="8"/>
  <c r="AK57" i="8"/>
  <c r="AI57" i="8"/>
  <c r="AG57" i="8"/>
  <c r="AE57" i="8"/>
  <c r="AC57" i="8"/>
  <c r="AQ56" i="8"/>
  <c r="AO56" i="8"/>
  <c r="AM56" i="8"/>
  <c r="AK56" i="8"/>
  <c r="AI56" i="8"/>
  <c r="AG56" i="8"/>
  <c r="AE56" i="8"/>
  <c r="AC56" i="8"/>
  <c r="AQ55" i="8"/>
  <c r="AO55" i="8"/>
  <c r="AM55" i="8"/>
  <c r="AK55" i="8"/>
  <c r="AI55" i="8"/>
  <c r="AG55" i="8"/>
  <c r="AE55" i="8"/>
  <c r="AC55" i="8"/>
  <c r="AQ54" i="8"/>
  <c r="AO54" i="8"/>
  <c r="AM54" i="8"/>
  <c r="AK54" i="8"/>
  <c r="AI54" i="8"/>
  <c r="AG54" i="8"/>
  <c r="AE54" i="8"/>
  <c r="AC54" i="8"/>
  <c r="AQ53" i="8"/>
  <c r="AO53" i="8"/>
  <c r="AM53" i="8"/>
  <c r="AK53" i="8"/>
  <c r="AI53" i="8"/>
  <c r="AG53" i="8"/>
  <c r="AE53" i="8"/>
  <c r="AC53" i="8"/>
  <c r="AQ52" i="8"/>
  <c r="AO52" i="8"/>
  <c r="AM52" i="8"/>
  <c r="AK52" i="8"/>
  <c r="AI52" i="8"/>
  <c r="AG52" i="8"/>
  <c r="AE52" i="8"/>
  <c r="AC52" i="8"/>
  <c r="U38" i="8" l="1"/>
  <c r="U37" i="8"/>
  <c r="U36" i="8"/>
  <c r="U35" i="8"/>
  <c r="U34" i="8"/>
  <c r="U33" i="8"/>
  <c r="U32" i="8"/>
  <c r="U31" i="8"/>
  <c r="U30" i="8"/>
  <c r="U26" i="8"/>
  <c r="U25" i="8"/>
  <c r="U24" i="8"/>
  <c r="U23" i="8"/>
  <c r="U22" i="8"/>
  <c r="U21" i="8"/>
  <c r="U20" i="8"/>
  <c r="U19" i="8"/>
  <c r="U18" i="8"/>
  <c r="AC26" i="8" l="1"/>
  <c r="AE26" i="8"/>
  <c r="AG26" i="8"/>
  <c r="AI26" i="8"/>
  <c r="AK26" i="8"/>
  <c r="AM26" i="8"/>
  <c r="AO26" i="8"/>
  <c r="AQ26" i="8"/>
  <c r="C10" i="13" l="1"/>
  <c r="F8" i="14" l="1"/>
  <c r="F11" i="13" l="1"/>
  <c r="F17" i="12"/>
  <c r="V8" i="8"/>
  <c r="Q8" i="8"/>
  <c r="J8" i="8"/>
  <c r="W8" i="8" l="1"/>
  <c r="K8" i="8"/>
  <c r="F14" i="12" s="1"/>
  <c r="R8" i="8"/>
  <c r="AQ22" i="8" l="1"/>
  <c r="AQ23" i="8"/>
  <c r="AQ24" i="8"/>
  <c r="AQ25" i="8"/>
  <c r="AO22" i="8"/>
  <c r="AO23" i="8"/>
  <c r="AO24" i="8"/>
  <c r="AO25" i="8"/>
  <c r="AM22" i="8"/>
  <c r="AM23" i="8"/>
  <c r="AM24" i="8"/>
  <c r="AM25" i="8"/>
  <c r="AK22" i="8"/>
  <c r="AK23" i="8"/>
  <c r="AK24" i="8"/>
  <c r="AK25" i="8"/>
  <c r="AI22" i="8"/>
  <c r="AI23" i="8"/>
  <c r="AI24" i="8"/>
  <c r="AI25" i="8"/>
  <c r="AG22" i="8"/>
  <c r="AG23" i="8"/>
  <c r="AG24" i="8"/>
  <c r="AG25" i="8"/>
  <c r="AE22" i="8"/>
  <c r="AE23" i="8"/>
  <c r="AE24" i="8"/>
  <c r="AE25" i="8"/>
  <c r="AC22" i="8"/>
  <c r="AC23" i="8"/>
  <c r="AC24" i="8"/>
  <c r="AC25" i="8"/>
  <c r="AQ16" i="8"/>
  <c r="AQ17" i="8"/>
  <c r="AQ18" i="8"/>
  <c r="AQ19" i="8"/>
  <c r="AQ20" i="8"/>
  <c r="AQ21" i="8"/>
  <c r="AQ15" i="8"/>
  <c r="AO16" i="8"/>
  <c r="AO17" i="8"/>
  <c r="AO18" i="8"/>
  <c r="AO19" i="8"/>
  <c r="AO20" i="8"/>
  <c r="AO21" i="8"/>
  <c r="AO15" i="8"/>
  <c r="AM16" i="8"/>
  <c r="AM17" i="8"/>
  <c r="AM18" i="8"/>
  <c r="AM19" i="8"/>
  <c r="AM20" i="8"/>
  <c r="AM21" i="8"/>
  <c r="AM15" i="8"/>
  <c r="AK16" i="8"/>
  <c r="AK17" i="8"/>
  <c r="AK18" i="8"/>
  <c r="AK19" i="8"/>
  <c r="AK20" i="8"/>
  <c r="AK21" i="8"/>
  <c r="AK15" i="8"/>
  <c r="AI16" i="8"/>
  <c r="AI17" i="8"/>
  <c r="AI18" i="8"/>
  <c r="AI19" i="8"/>
  <c r="AI20" i="8"/>
  <c r="AI21" i="8"/>
  <c r="AI15" i="8"/>
  <c r="AG16" i="8"/>
  <c r="AG17" i="8"/>
  <c r="AG18" i="8"/>
  <c r="AG19" i="8"/>
  <c r="AG20" i="8"/>
  <c r="AG21" i="8"/>
  <c r="AG15" i="8"/>
  <c r="AE16" i="8"/>
  <c r="AE17" i="8"/>
  <c r="AE18" i="8"/>
  <c r="AE19" i="8"/>
  <c r="AE20" i="8"/>
  <c r="AE21" i="8"/>
  <c r="AE15" i="8"/>
  <c r="AC17" i="8"/>
  <c r="AC18" i="8"/>
  <c r="AC19" i="8"/>
  <c r="AC20" i="8"/>
  <c r="AC21" i="8"/>
  <c r="AC16" i="8"/>
  <c r="AC15" i="8"/>
  <c r="C9" i="13" l="1"/>
  <c r="C9" i="15"/>
  <c r="F8" i="8"/>
  <c r="G9" i="8" s="1"/>
  <c r="S8" i="8"/>
  <c r="E10" i="12"/>
  <c r="G15" i="8" l="1"/>
  <c r="G16" i="8"/>
  <c r="G17" i="8"/>
  <c r="G12" i="8"/>
  <c r="G13" i="8"/>
  <c r="G11" i="8"/>
  <c r="G14" i="8"/>
  <c r="G10" i="8"/>
  <c r="T10" i="8"/>
  <c r="T11" i="8"/>
</calcChain>
</file>

<file path=xl/sharedStrings.xml><?xml version="1.0" encoding="utf-8"?>
<sst xmlns="http://schemas.openxmlformats.org/spreadsheetml/2006/main" count="648" uniqueCount="438">
  <si>
    <t>UAS PROPOSAL FORM</t>
  </si>
  <si>
    <t>Country</t>
  </si>
  <si>
    <t>Contact phone number</t>
  </si>
  <si>
    <t>E-mail Address</t>
  </si>
  <si>
    <t>Website</t>
  </si>
  <si>
    <t>Yes</t>
  </si>
  <si>
    <t>No</t>
  </si>
  <si>
    <t>A. General Information</t>
  </si>
  <si>
    <t>Please select</t>
  </si>
  <si>
    <t>MTOW (maximum take-off weight in Kilos) inclusive of payload</t>
  </si>
  <si>
    <t>Is the UAS home built?</t>
  </si>
  <si>
    <t>Expected Annual Flying Time (hours)</t>
  </si>
  <si>
    <t>&lt;0.25</t>
  </si>
  <si>
    <t>D. Spares including Ground Control Station</t>
  </si>
  <si>
    <t>Please provide details of any detachable payloads for which you would like coverage:</t>
  </si>
  <si>
    <t>F. Claims History</t>
  </si>
  <si>
    <t>Year</t>
  </si>
  <si>
    <t>Please complete the following table with details for each individual unit to be insured:</t>
  </si>
  <si>
    <t>Month</t>
  </si>
  <si>
    <t>Name of individual completing Proposal Form</t>
  </si>
  <si>
    <t>Are all units used for commercial or business purposes?</t>
  </si>
  <si>
    <t>Type of coverage required</t>
  </si>
  <si>
    <t>Main type of usage</t>
  </si>
  <si>
    <t>B. UAS Operations and Operator Information</t>
  </si>
  <si>
    <t>C. Coverage Information</t>
  </si>
  <si>
    <t>Number of units to be in the air at any one time</t>
  </si>
  <si>
    <t>Have you experienced any UAS claims in the last 5 years?</t>
  </si>
  <si>
    <t>Security</t>
  </si>
  <si>
    <t>Search and Rescue</t>
  </si>
  <si>
    <t>Monitoring</t>
  </si>
  <si>
    <t>Disaster Management</t>
  </si>
  <si>
    <t>Crop Management</t>
  </si>
  <si>
    <t>Survey</t>
  </si>
  <si>
    <t>Hull deductible</t>
  </si>
  <si>
    <t xml:space="preserve">         </t>
  </si>
  <si>
    <t>GBP</t>
  </si>
  <si>
    <t>USD</t>
  </si>
  <si>
    <t>CAD</t>
  </si>
  <si>
    <t>ZAR</t>
  </si>
  <si>
    <t>EUR</t>
  </si>
  <si>
    <t>MXN</t>
  </si>
  <si>
    <t>AUD</t>
  </si>
  <si>
    <t>CNY</t>
  </si>
  <si>
    <t>Claims Exp</t>
  </si>
  <si>
    <t>SGD</t>
  </si>
  <si>
    <t>City/Town</t>
  </si>
  <si>
    <t>County/Region</t>
  </si>
  <si>
    <t>Address Line 2</t>
  </si>
  <si>
    <t>Address Line 3</t>
  </si>
  <si>
    <t>Other</t>
  </si>
  <si>
    <r>
      <rPr>
        <b/>
        <sz val="12"/>
        <rFont val="Verdana"/>
        <family val="2"/>
      </rPr>
      <t xml:space="preserve">Data Protection   </t>
    </r>
    <r>
      <rPr>
        <sz val="12"/>
        <rFont val="Verdana"/>
        <family val="2"/>
      </rPr>
      <t xml:space="preserve">                                                                                                                                                                                                                                                                                                                                                                                                                You should understand that any information you have provided will be processed by us, in compliance with the provisions of the Data Protection Act 1998, for the purpose of providing insurance and handling claims or complaints, if any, which may necessitate providing such information to other parties. </t>
    </r>
  </si>
  <si>
    <t>You must take care in answering all the following questions which are relevant to insurers in providing this insurance and setting the terms and premium.  If you do not understand the questions or the nature of the information required then please seek guidance from your broker.  Failure to provide information or the provision of incomplete or inaccurate information may result in the loss of cover or revised terms and/or premium or it may affect any claim you make under this insurance.</t>
  </si>
  <si>
    <t>0.25 - 4.9</t>
  </si>
  <si>
    <t>5 - 9.9</t>
  </si>
  <si>
    <t>10 - 14.9</t>
  </si>
  <si>
    <t>15 - 19.9</t>
  </si>
  <si>
    <t>20 - 24.9</t>
  </si>
  <si>
    <t>25 - 29.9</t>
  </si>
  <si>
    <t>30+</t>
  </si>
  <si>
    <t>0 - 49</t>
  </si>
  <si>
    <t>50 - 99</t>
  </si>
  <si>
    <t>100 - 149</t>
  </si>
  <si>
    <t>150 - 249</t>
  </si>
  <si>
    <t>250 - 399</t>
  </si>
  <si>
    <t>400 - 499</t>
  </si>
  <si>
    <t>500+</t>
  </si>
  <si>
    <t>B: Main type of usage</t>
  </si>
  <si>
    <t>B: Are all units used for commercial or business purposes?</t>
  </si>
  <si>
    <t>In progress</t>
  </si>
  <si>
    <t>B: Has the Operator completed 10 hours UAS flight time and / or completed a manufacturers training course?</t>
  </si>
  <si>
    <t>C: Type of coverage required</t>
  </si>
  <si>
    <t>C: State the limit required for Third Party Liability</t>
  </si>
  <si>
    <t>C: Hull Deductible</t>
  </si>
  <si>
    <t>C: Detachable payload capability?</t>
  </si>
  <si>
    <t>C: MTOW</t>
  </si>
  <si>
    <t>C: Is the UAS home built?</t>
  </si>
  <si>
    <t>C: Expected flying time (hours)</t>
  </si>
  <si>
    <t>F: Have you experienced any UAS claims in the last 5 years?</t>
  </si>
  <si>
    <t xml:space="preserve">January </t>
  </si>
  <si>
    <t>February</t>
  </si>
  <si>
    <t>March</t>
  </si>
  <si>
    <t>April</t>
  </si>
  <si>
    <t>May</t>
  </si>
  <si>
    <t>June</t>
  </si>
  <si>
    <t>July</t>
  </si>
  <si>
    <t>August</t>
  </si>
  <si>
    <t>September</t>
  </si>
  <si>
    <t>October</t>
  </si>
  <si>
    <t>November</t>
  </si>
  <si>
    <t>December</t>
  </si>
  <si>
    <t>F: Year</t>
  </si>
  <si>
    <t>F: Month</t>
  </si>
  <si>
    <t xml:space="preserve">B: Has the Operator successfully completed and passed a CAA or National approved training course? </t>
  </si>
  <si>
    <t>A: Please select currency</t>
  </si>
  <si>
    <t>C: Where will the unit normally operate</t>
  </si>
  <si>
    <t>D: exceed the value of:</t>
  </si>
  <si>
    <t>C: Have you had any insurance refused or cancelled in the last 5 years?</t>
  </si>
  <si>
    <t>Function is built in here so that values change depending on currency selected</t>
  </si>
  <si>
    <t>C: Hull min</t>
  </si>
  <si>
    <t>F: £5000 or more</t>
  </si>
  <si>
    <t>Afghanistan</t>
  </si>
  <si>
    <t>Albania</t>
  </si>
  <si>
    <t>Algeria</t>
  </si>
  <si>
    <t>Andorra</t>
  </si>
  <si>
    <t>Angola</t>
  </si>
  <si>
    <t>Antigua and Barbuda</t>
  </si>
  <si>
    <t>Argentina</t>
  </si>
  <si>
    <t>Armenia</t>
  </si>
  <si>
    <t>Australia</t>
  </si>
  <si>
    <t>Austria</t>
  </si>
  <si>
    <t>Bahamas</t>
  </si>
  <si>
    <t>Bahrain</t>
  </si>
  <si>
    <t>Bangladesh</t>
  </si>
  <si>
    <t>Barbados</t>
  </si>
  <si>
    <t>Belarus</t>
  </si>
  <si>
    <t>Belgium</t>
  </si>
  <si>
    <t>Belize</t>
  </si>
  <si>
    <t>Benin</t>
  </si>
  <si>
    <t>Bhutan</t>
  </si>
  <si>
    <t>Bolivia</t>
  </si>
  <si>
    <t>Botswana</t>
  </si>
  <si>
    <t>Brazil</t>
  </si>
  <si>
    <t>Brunei Darussalam</t>
  </si>
  <si>
    <t>Bulgaria</t>
  </si>
  <si>
    <t>Burkina Faso</t>
  </si>
  <si>
    <t>Burundi</t>
  </si>
  <si>
    <t>Cambodia</t>
  </si>
  <si>
    <t>Cameroon</t>
  </si>
  <si>
    <t>Canada</t>
  </si>
  <si>
    <t>Central African Republic</t>
  </si>
  <si>
    <t>Chad</t>
  </si>
  <si>
    <t>Chile</t>
  </si>
  <si>
    <t>China</t>
  </si>
  <si>
    <t>Colombia</t>
  </si>
  <si>
    <t>Comoros</t>
  </si>
  <si>
    <t>Costa Rica</t>
  </si>
  <si>
    <t>Croatia</t>
  </si>
  <si>
    <t>Cuba</t>
  </si>
  <si>
    <t>Cyprus</t>
  </si>
  <si>
    <t>Czech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</si>
  <si>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</si>
  <si>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</si>
  <si>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</si>
  <si>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</si>
  <si>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</si>
  <si>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</si>
  <si>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</si>
  <si>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</si>
  <si>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</si>
  <si>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</si>
  <si>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</si>
  <si>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</si>
  <si>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</si>
  <si>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</si>
  <si>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</si>
  <si>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</si>
  <si>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</si>
  <si>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</si>
  <si>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</si>
  <si>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</si>
  <si>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</si>
  <si>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</si>
  <si>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</si>
  <si>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Guyana</t>
  </si>
  <si>
    <t>Haiti</t>
  </si>
  <si>
    <t>Honduras</t>
  </si>
  <si>
    <t>Hungary</t>
  </si>
  <si>
    <t>Iceland</t>
  </si>
  <si>
    <t>India</t>
  </si>
  <si>
    <t>Indonesia</t>
  </si>
  <si>
    <t>Iraq</t>
  </si>
  <si>
    <t>Ireland</t>
  </si>
  <si>
    <t>Israel</t>
  </si>
  <si>
    <t>Italy</t>
  </si>
  <si>
    <t>Jamaica</t>
  </si>
  <si>
    <t>Japan</t>
  </si>
  <si>
    <t>Jordan</t>
  </si>
  <si>
    <t>Kazakhstan</t>
  </si>
  <si>
    <t>Kenya</t>
  </si>
  <si>
    <t>Kiribati</t>
  </si>
  <si>
    <t>Kuwait</t>
  </si>
  <si>
    <t>Kyrgyzstan</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</si>
  <si>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</si>
  <si>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</si>
  <si>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</si>
  <si>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</si>
  <si>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</si>
  <si>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</si>
  <si>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</si>
  <si>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</si>
  <si>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</si>
  <si>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</si>
  <si>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</si>
  <si>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</si>
  <si>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</si>
  <si>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</si>
  <si>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</si>
  <si>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</si>
  <si>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</si>
  <si>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</si>
  <si>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Monaco</t>
  </si>
  <si>
    <t>Mongolia</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</si>
  <si>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</si>
  <si>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</si>
  <si>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</si>
  <si>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</si>
  <si>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</si>
  <si>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</si>
  <si>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</si>
  <si>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</si>
  <si>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</si>
  <si>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</si>
  <si>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</si>
  <si>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</si>
  <si>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</si>
  <si>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</si>
  <si>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</si>
  <si>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</si>
  <si>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</si>
  <si>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</si>
  <si>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</si>
  <si>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</si>
  <si>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</si>
  <si>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</si>
  <si>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</si>
  <si>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</si>
  <si>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Rwanda</t>
  </si>
  <si>
    <t>Saint Lucia</t>
  </si>
  <si>
    <t>Samoa</t>
  </si>
  <si>
    <t>San Marino</t>
  </si>
  <si>
    <t>Saudi Arabia</t>
  </si>
  <si>
    <t>Senegal</t>
  </si>
  <si>
    <t>Seychelles</t>
  </si>
  <si>
    <t>Sierra Leone</t>
  </si>
  <si>
    <t>Singapore</t>
  </si>
  <si>
    <t>Slovenia</t>
  </si>
  <si>
    <t>Solomon Islands</t>
  </si>
  <si>
    <t>Somalia</t>
  </si>
  <si>
    <t>South Africa</t>
  </si>
  <si>
    <t>South Sudan</t>
  </si>
  <si>
    <t>Spain</t>
  </si>
  <si>
    <t>Sri Lanka</t>
  </si>
  <si>
    <t>Suriname</t>
  </si>
  <si>
    <t>Swaziland</t>
  </si>
  <si>
    <t>Sweden</t>
  </si>
  <si>
    <t>Switzerland</t>
  </si>
  <si>
    <t>Thailand</t>
  </si>
  <si>
    <t>Togo</t>
  </si>
  <si>
    <t>Tonga</t>
  </si>
  <si>
    <t>Trinidad and Tobago</t>
  </si>
  <si>
    <t>Tunisia</t>
  </si>
  <si>
    <t>Turkey</t>
  </si>
  <si>
    <t>Turkmenistan</t>
  </si>
  <si>
    <t>Tuvalu</t>
  </si>
  <si>
    <t>Uganda</t>
  </si>
  <si>
    <t>Ukraine</t>
  </si>
  <si>
    <t>United Arab Emirates</t>
  </si>
  <si>
    <t>United States of America</t>
  </si>
  <si>
    <t>Uruguay</t>
  </si>
  <si>
    <t>Uzbekistan</t>
  </si>
  <si>
    <t>Vanuatu</t>
  </si>
  <si>
    <t>Yemen</t>
  </si>
  <si>
    <t>Zambia</t>
  </si>
  <si>
    <t>Zimbabwe</t>
  </si>
  <si>
    <t>American Samoa</t>
  </si>
  <si>
    <t>Anguilla</t>
  </si>
  <si>
    <t>Antarctica</t>
  </si>
  <si>
    <t>Aruba</t>
  </si>
  <si>
    <t>Bermuda</t>
  </si>
  <si>
    <t>Bouvet Island</t>
  </si>
  <si>
    <t>British Indian Ocean Territory</t>
  </si>
  <si>
    <t>Cape Verde</t>
  </si>
  <si>
    <t>Cayman Islands</t>
  </si>
  <si>
    <t>Christmas Island</t>
  </si>
  <si>
    <t>Cocos (Keeling) Islands</t>
  </si>
  <si>
    <t>Cook Islands</t>
  </si>
  <si>
    <t>Faroe Islands</t>
  </si>
  <si>
    <t>French Southern Territories</t>
  </si>
  <si>
    <t>Gibraltar</t>
  </si>
  <si>
    <t>Greenland</t>
  </si>
  <si>
    <t>Mayotte</t>
  </si>
  <si>
    <t>Montserrat</t>
  </si>
  <si>
    <t>Netherlands Antilles</t>
  </si>
  <si>
    <t>Niue</t>
  </si>
  <si>
    <t>Norfolk Island</t>
  </si>
  <si>
    <t>Northern Mariana Islands</t>
  </si>
  <si>
    <t>Puerto Rico</t>
  </si>
  <si>
    <t>Saint Helena</t>
  </si>
  <si>
    <t>Saint Pierre and Miquelon</t>
  </si>
  <si>
    <t>Svalbard and Jan Mayen Islands</t>
  </si>
  <si>
    <t>Tokelau</t>
  </si>
  <si>
    <t>Turks and Caicos Islands</t>
  </si>
  <si>
    <t>United Kingdom</t>
  </si>
  <si>
    <t>Wallis and Futuna Islands</t>
  </si>
  <si>
    <t>Western Sahara</t>
  </si>
  <si>
    <t>VERSION CONTROL:</t>
  </si>
  <si>
    <r>
      <t xml:space="preserve">TOKIO MARINE KILN 
</t>
    </r>
    <r>
      <rPr>
        <sz val="20"/>
        <color indexed="21"/>
        <rFont val="Verdana"/>
        <family val="2"/>
      </rPr>
      <t>UAS PROPOSAL FORM</t>
    </r>
  </si>
  <si>
    <t>Have you had any insurance refused 
or cancelled in the last 5 years?</t>
  </si>
  <si>
    <t>E. Detachable Payload Information – where applicable</t>
  </si>
  <si>
    <t xml:space="preserve">This is an application for insurance with certain underwriting syndicates at Lloyd’s.
The Lloyd’s market is a pre-eminent provider of innovative personal insurances and a leader of insurance in the United Kingdom.
Our policies continue to offer a unique and unrivalled combination 
of flexibility and security for our clients.
</t>
  </si>
  <si>
    <t xml:space="preserve">There are conditions, limitations, exclusions and excesses within the insurance document a copy of which will be provided on request. 
A copy of your completed proposal will be available (on request) provided the insurance is effected, but you should keep a record (including copies of letters) of all the information you supply. 
This proposal must be read in conjunction with the key facts document. </t>
  </si>
  <si>
    <t>Insured Name</t>
  </si>
  <si>
    <t>Insured Address</t>
  </si>
  <si>
    <t>Approximate value of loss 
(actual value if known)</t>
  </si>
  <si>
    <t>Film and Media</t>
  </si>
  <si>
    <t>Currency</t>
  </si>
  <si>
    <t>Exchange rate</t>
  </si>
  <si>
    <t>As per XE.com 20/10/17</t>
  </si>
  <si>
    <t>TPL Limits</t>
  </si>
  <si>
    <t>Spares Equip</t>
  </si>
  <si>
    <t>USD Exact</t>
  </si>
  <si>
    <t>CAD Exact</t>
  </si>
  <si>
    <t>ZAR Exact</t>
  </si>
  <si>
    <t>EUR Exact</t>
  </si>
  <si>
    <t>MXN Exact</t>
  </si>
  <si>
    <t>AUD Exact</t>
  </si>
  <si>
    <t>CNY Exact</t>
  </si>
  <si>
    <t>SGD Exact</t>
  </si>
  <si>
    <t>-</t>
  </si>
  <si>
    <t>Hull Min</t>
  </si>
  <si>
    <t>Please select the currency for premium payments and insurance limits</t>
  </si>
  <si>
    <t>Has the operator successfully completed a CAA accredited UAS training course or national authority equivalent?</t>
  </si>
  <si>
    <t>State the limit required for Third Party Liability Limit</t>
  </si>
  <si>
    <t>Is a detachable payload fitted to this unit?</t>
  </si>
  <si>
    <t>Please state total insured value required</t>
  </si>
  <si>
    <r>
      <t xml:space="preserve">Operator name
</t>
    </r>
    <r>
      <rPr>
        <i/>
        <sz val="9"/>
        <rFont val="Verdana"/>
        <family val="2"/>
      </rPr>
      <t>Please insert e.g. Bob Jones</t>
    </r>
  </si>
  <si>
    <r>
      <t xml:space="preserve">Model
</t>
    </r>
    <r>
      <rPr>
        <i/>
        <sz val="9"/>
        <rFont val="Verdana"/>
        <family val="2"/>
      </rPr>
      <t>Please insert 
e.g. 123 Mod 23</t>
    </r>
  </si>
  <si>
    <r>
      <t xml:space="preserve">Make
</t>
    </r>
    <r>
      <rPr>
        <i/>
        <sz val="9"/>
        <rFont val="Verdana"/>
        <family val="2"/>
      </rPr>
      <t>Please insert 
e.g. AVN Make</t>
    </r>
  </si>
  <si>
    <r>
      <t xml:space="preserve">Serial Number/ Registration
</t>
    </r>
    <r>
      <rPr>
        <i/>
        <sz val="9"/>
        <rFont val="Verdana"/>
        <family val="2"/>
      </rPr>
      <t>Please insert 
e.g. 494737374</t>
    </r>
  </si>
  <si>
    <r>
      <t xml:space="preserve">Item </t>
    </r>
    <r>
      <rPr>
        <i/>
        <sz val="9"/>
        <rFont val="Verdana"/>
        <family val="2"/>
      </rPr>
      <t>Please insert e.g. Ground Control Station</t>
    </r>
  </si>
  <si>
    <r>
      <t xml:space="preserve">Serial Number
</t>
    </r>
    <r>
      <rPr>
        <i/>
        <sz val="9"/>
        <rFont val="Verdana"/>
        <family val="2"/>
      </rPr>
      <t>Please insert 
e.g. 494737374</t>
    </r>
  </si>
  <si>
    <r>
      <t xml:space="preserve">Description of claim
</t>
    </r>
    <r>
      <rPr>
        <i/>
        <sz val="9"/>
        <rFont val="Verdana"/>
        <family val="2"/>
      </rPr>
      <t>Please provide description 
and relevant details</t>
    </r>
  </si>
  <si>
    <t>Has the operator completed 10 hours UAS flight time and/or completed a UAS manufacturers training course?</t>
  </si>
  <si>
    <t>C: Number of units to be in the air at any one time</t>
  </si>
  <si>
    <t>Cyber (for schedule only)</t>
  </si>
  <si>
    <t>Liability deductible (for quote and schedule only)</t>
  </si>
  <si>
    <t>Exact</t>
  </si>
  <si>
    <t>Rounded</t>
  </si>
  <si>
    <t>Cyber - sent to CF and MJ for approval</t>
  </si>
  <si>
    <t>Main Territory of Operation</t>
  </si>
  <si>
    <t>deductible</t>
  </si>
  <si>
    <t>detachable payloads</t>
  </si>
  <si>
    <t>flight</t>
  </si>
  <si>
    <t>ground control station</t>
  </si>
  <si>
    <t xml:space="preserve">insured/you/your </t>
  </si>
  <si>
    <t>insured value</t>
  </si>
  <si>
    <t>insurer</t>
  </si>
  <si>
    <t xml:space="preserve">non-detachable payloads </t>
  </si>
  <si>
    <t>period of insurance</t>
  </si>
  <si>
    <t>policy</t>
  </si>
  <si>
    <t xml:space="preserve">UAS </t>
  </si>
  <si>
    <r>
      <t>UAS operator</t>
    </r>
    <r>
      <rPr>
        <sz val="10"/>
        <rFont val="Verdana"/>
        <family val="2"/>
      </rPr>
      <t xml:space="preserve"> </t>
    </r>
  </si>
  <si>
    <t>UAS spares</t>
  </si>
  <si>
    <t>unit</t>
  </si>
  <si>
    <t xml:space="preserve">business </t>
  </si>
  <si>
    <t>commercial</t>
  </si>
  <si>
    <r>
      <t xml:space="preserve">The amount that is to be paid by </t>
    </r>
    <r>
      <rPr>
        <b/>
        <sz val="12"/>
        <rFont val="Verdana"/>
        <family val="2"/>
      </rPr>
      <t>you</t>
    </r>
    <r>
      <rPr>
        <sz val="12"/>
        <rFont val="Verdana"/>
        <family val="2"/>
      </rPr>
      <t xml:space="preserve"> and is deducted from each claim.</t>
    </r>
    <r>
      <rPr>
        <b/>
        <sz val="12"/>
        <rFont val="Verdana"/>
        <family val="2"/>
      </rPr>
      <t xml:space="preserve">  </t>
    </r>
    <r>
      <rPr>
        <sz val="12"/>
        <rFont val="Verdana"/>
        <family val="2"/>
      </rPr>
      <t xml:space="preserve">If a claim is less than the amount of the deductible then </t>
    </r>
    <r>
      <rPr>
        <b/>
        <sz val="12"/>
        <rFont val="Verdana"/>
        <family val="2"/>
      </rPr>
      <t xml:space="preserve">you </t>
    </r>
    <r>
      <rPr>
        <sz val="12"/>
        <rFont val="Verdana"/>
        <family val="2"/>
      </rPr>
      <t xml:space="preserve">will bear all of the claim
</t>
    </r>
  </si>
  <si>
    <r>
      <t xml:space="preserve">Occurs from the time the </t>
    </r>
    <r>
      <rPr>
        <b/>
        <sz val="12"/>
        <rFont val="Verdana"/>
        <family val="2"/>
      </rPr>
      <t>UAS</t>
    </r>
    <r>
      <rPr>
        <sz val="12"/>
        <rFont val="Verdana"/>
        <family val="2"/>
      </rPr>
      <t xml:space="preserve"> is switched on, attempts to take off, whilst in the air, and until the </t>
    </r>
    <r>
      <rPr>
        <b/>
        <sz val="12"/>
        <rFont val="Verdana"/>
        <family val="2"/>
      </rPr>
      <t>UAS</t>
    </r>
    <r>
      <rPr>
        <sz val="12"/>
        <rFont val="Verdana"/>
        <family val="2"/>
      </rPr>
      <t xml:space="preserve"> completes its landing and is powered down
</t>
    </r>
  </si>
  <si>
    <r>
      <t xml:space="preserve">A </t>
    </r>
    <r>
      <rPr>
        <b/>
        <sz val="12"/>
        <rFont val="Verdana"/>
        <family val="2"/>
      </rPr>
      <t>UAS</t>
    </r>
    <r>
      <rPr>
        <sz val="12"/>
        <rFont val="Verdana"/>
        <family val="2"/>
      </rPr>
      <t xml:space="preserve"> and its constituent spares (if applicable) that is both designed and constructed by the </t>
    </r>
    <r>
      <rPr>
        <b/>
        <sz val="12"/>
        <rFont val="Verdana"/>
        <family val="2"/>
      </rPr>
      <t xml:space="preserve">insured </t>
    </r>
    <r>
      <rPr>
        <sz val="12"/>
        <rFont val="Verdana"/>
        <family val="2"/>
      </rPr>
      <t xml:space="preserve">or </t>
    </r>
    <r>
      <rPr>
        <b/>
        <sz val="12"/>
        <rFont val="Verdana"/>
        <family val="2"/>
      </rPr>
      <t>UAS operator</t>
    </r>
    <r>
      <rPr>
        <sz val="12"/>
        <rFont val="Verdana"/>
        <family val="2"/>
      </rPr>
      <t xml:space="preserve"> or affiliated person
</t>
    </r>
  </si>
  <si>
    <t xml:space="preserve">Tokio Marine Kiln Aviation, Syndicate 510 at Lloyd’s
</t>
  </si>
  <si>
    <t>home-built UAS/spares</t>
  </si>
  <si>
    <r>
      <t xml:space="preserve">Photographic/video equipment carried by the </t>
    </r>
    <r>
      <rPr>
        <b/>
        <sz val="12"/>
        <rFont val="Verdana"/>
        <family val="2"/>
      </rPr>
      <t>UAS</t>
    </r>
    <r>
      <rPr>
        <sz val="12"/>
        <rFont val="Verdana"/>
        <family val="2"/>
      </rPr>
      <t xml:space="preserve"> that forms an integral part of the </t>
    </r>
    <r>
      <rPr>
        <b/>
        <sz val="12"/>
        <rFont val="Verdana"/>
        <family val="2"/>
      </rPr>
      <t>UAS</t>
    </r>
    <r>
      <rPr>
        <sz val="12"/>
        <rFont val="Verdana"/>
        <family val="2"/>
      </rPr>
      <t xml:space="preserve"> and is not intended to be removed from the </t>
    </r>
    <r>
      <rPr>
        <b/>
        <sz val="12"/>
        <rFont val="Verdana"/>
        <family val="2"/>
      </rPr>
      <t xml:space="preserve">UAS
</t>
    </r>
  </si>
  <si>
    <r>
      <t xml:space="preserve">The person who at all times directly manipulates the </t>
    </r>
    <r>
      <rPr>
        <b/>
        <sz val="12"/>
        <rFont val="Verdana"/>
        <family val="2"/>
      </rPr>
      <t>flight</t>
    </r>
    <r>
      <rPr>
        <sz val="12"/>
        <rFont val="Verdana"/>
        <family val="2"/>
      </rPr>
      <t xml:space="preserve"> controls of the </t>
    </r>
    <r>
      <rPr>
        <b/>
        <sz val="12"/>
        <rFont val="Verdana"/>
        <family val="2"/>
      </rPr>
      <t>UAS</t>
    </r>
    <r>
      <rPr>
        <sz val="12"/>
        <rFont val="Verdana"/>
        <family val="2"/>
      </rPr>
      <t xml:space="preserve"> and exercises direct authority over the initiation, continuation, diversion or termination of the </t>
    </r>
    <r>
      <rPr>
        <b/>
        <sz val="12"/>
        <rFont val="Verdana"/>
        <family val="2"/>
      </rPr>
      <t>UAS</t>
    </r>
    <r>
      <rPr>
        <sz val="12"/>
        <rFont val="Verdana"/>
        <family val="2"/>
      </rPr>
      <t xml:space="preserve"> </t>
    </r>
    <r>
      <rPr>
        <b/>
        <sz val="12"/>
        <rFont val="Verdana"/>
        <family val="2"/>
      </rPr>
      <t>flight</t>
    </r>
    <r>
      <rPr>
        <sz val="12"/>
        <rFont val="Verdana"/>
        <family val="2"/>
      </rPr>
      <t xml:space="preserve">, excluding employed observers of the </t>
    </r>
    <r>
      <rPr>
        <b/>
        <sz val="12"/>
        <rFont val="Verdana"/>
        <family val="2"/>
      </rPr>
      <t xml:space="preserve">insured
</t>
    </r>
  </si>
  <si>
    <t>Definitions:</t>
  </si>
  <si>
    <t>schedule</t>
  </si>
  <si>
    <t>tethered aerostats</t>
  </si>
  <si>
    <t>activities covered</t>
  </si>
  <si>
    <t>commencement of the operation of fitting it to</t>
  </si>
  <si>
    <t xml:space="preserve">overhaul life </t>
  </si>
  <si>
    <r>
      <t>The party named in the</t>
    </r>
    <r>
      <rPr>
        <b/>
        <sz val="12"/>
        <rFont val="Verdana"/>
        <family val="2"/>
      </rPr>
      <t xml:space="preserve"> schedule
</t>
    </r>
  </si>
  <si>
    <r>
      <t xml:space="preserve">The length of time for which this </t>
    </r>
    <r>
      <rPr>
        <b/>
        <sz val="12"/>
        <rFont val="Verdana"/>
        <family val="2"/>
      </rPr>
      <t>policy</t>
    </r>
    <r>
      <rPr>
        <sz val="12"/>
        <rFont val="Verdana"/>
        <family val="2"/>
      </rPr>
      <t xml:space="preserve"> is in force, from the start date until the expiry date, as shown in the </t>
    </r>
    <r>
      <rPr>
        <b/>
        <sz val="12"/>
        <rFont val="Verdana"/>
        <family val="2"/>
      </rPr>
      <t>schedule</t>
    </r>
    <r>
      <rPr>
        <sz val="12"/>
        <rFont val="Verdana"/>
        <family val="2"/>
      </rPr>
      <t xml:space="preserve"> and for which </t>
    </r>
    <r>
      <rPr>
        <b/>
        <sz val="12"/>
        <rFont val="Verdana"/>
        <family val="2"/>
      </rPr>
      <t>you</t>
    </r>
    <r>
      <rPr>
        <sz val="12"/>
        <rFont val="Verdana"/>
        <family val="2"/>
      </rPr>
      <t xml:space="preserve"> have agreed to pay a premium
</t>
    </r>
  </si>
  <si>
    <r>
      <t xml:space="preserve">This document, the </t>
    </r>
    <r>
      <rPr>
        <b/>
        <sz val="12"/>
        <rFont val="Verdana"/>
        <family val="2"/>
      </rPr>
      <t>schedule</t>
    </r>
    <r>
      <rPr>
        <sz val="12"/>
        <rFont val="Verdana"/>
        <family val="2"/>
      </rPr>
      <t xml:space="preserve"> and any endorsements attached or attaching to this document and/or </t>
    </r>
    <r>
      <rPr>
        <b/>
        <sz val="12"/>
        <rFont val="Verdana"/>
        <family val="2"/>
      </rPr>
      <t xml:space="preserve">schedule
</t>
    </r>
  </si>
  <si>
    <r>
      <t xml:space="preserve">The amount of use, or operational and/or calendar time which, according to the manufacturer of the </t>
    </r>
    <r>
      <rPr>
        <b/>
        <sz val="12"/>
        <rFont val="Verdana"/>
        <family val="2"/>
      </rPr>
      <t>UAS</t>
    </r>
    <r>
      <rPr>
        <sz val="12"/>
        <rFont val="Verdana"/>
        <family val="2"/>
      </rPr>
      <t xml:space="preserve"> and evidenced to the </t>
    </r>
    <r>
      <rPr>
        <b/>
        <sz val="12"/>
        <rFont val="Verdana"/>
        <family val="2"/>
      </rPr>
      <t>insured</t>
    </r>
    <r>
      <rPr>
        <sz val="12"/>
        <rFont val="Verdana"/>
        <family val="2"/>
      </rPr>
      <t>,</t>
    </r>
    <r>
      <rPr>
        <b/>
        <sz val="12"/>
        <rFont val="Verdana"/>
        <family val="2"/>
      </rPr>
      <t xml:space="preserve"> </t>
    </r>
    <r>
      <rPr>
        <sz val="12"/>
        <rFont val="Verdana"/>
        <family val="2"/>
      </rPr>
      <t xml:space="preserve">determines when overhaul or replacement of a </t>
    </r>
    <r>
      <rPr>
        <b/>
        <sz val="12"/>
        <rFont val="Verdana"/>
        <family val="2"/>
      </rPr>
      <t>unit</t>
    </r>
    <r>
      <rPr>
        <sz val="12"/>
        <rFont val="Verdana"/>
        <family val="2"/>
      </rPr>
      <t xml:space="preserve"> is required
</t>
    </r>
  </si>
  <si>
    <r>
      <t xml:space="preserve">From the moment the property ceases to be in contact with the ground or the trolley/stand on which it is located when the process of fitting it to the </t>
    </r>
    <r>
      <rPr>
        <b/>
        <sz val="12"/>
        <rFont val="Verdana"/>
        <family val="2"/>
      </rPr>
      <t>UAS</t>
    </r>
    <r>
      <rPr>
        <sz val="12"/>
        <rFont val="Verdana"/>
        <family val="2"/>
      </rPr>
      <t xml:space="preserve"> is commenced
</t>
    </r>
  </si>
  <si>
    <r>
      <t>An aircraft owned or utilised under the care, custody, possession or control of the</t>
    </r>
    <r>
      <rPr>
        <b/>
        <sz val="12"/>
        <rFont val="Verdana"/>
        <family val="2"/>
      </rPr>
      <t xml:space="preserve"> insured</t>
    </r>
    <r>
      <rPr>
        <sz val="12"/>
        <rFont val="Verdana"/>
        <family val="2"/>
      </rPr>
      <t xml:space="preserve"> which is operated remotely without any on-board pilot, for which </t>
    </r>
    <r>
      <rPr>
        <b/>
        <sz val="12"/>
        <rFont val="Verdana"/>
        <family val="2"/>
      </rPr>
      <t>you</t>
    </r>
    <r>
      <rPr>
        <sz val="12"/>
        <rFont val="Verdana"/>
        <family val="2"/>
      </rPr>
      <t xml:space="preserve"> are legally responsible, including </t>
    </r>
    <r>
      <rPr>
        <b/>
        <sz val="12"/>
        <rFont val="Verdana"/>
        <family val="2"/>
      </rPr>
      <t>tethered</t>
    </r>
    <r>
      <rPr>
        <sz val="12"/>
        <rFont val="Verdana"/>
        <family val="2"/>
      </rPr>
      <t xml:space="preserve"> </t>
    </r>
    <r>
      <rPr>
        <b/>
        <sz val="12"/>
        <rFont val="Verdana"/>
        <family val="2"/>
      </rPr>
      <t>aerostats </t>
    </r>
    <r>
      <rPr>
        <sz val="12"/>
        <rFont val="Verdana"/>
        <family val="2"/>
      </rPr>
      <t xml:space="preserve">but excluding kites
</t>
    </r>
  </si>
  <si>
    <r>
      <t xml:space="preserve">All equipment owned by the </t>
    </r>
    <r>
      <rPr>
        <b/>
        <sz val="12"/>
        <rFont val="Verdana"/>
        <family val="2"/>
      </rPr>
      <t>insured</t>
    </r>
    <r>
      <rPr>
        <sz val="12"/>
        <rFont val="Verdana"/>
        <family val="2"/>
      </rPr>
      <t xml:space="preserve"> and designed to be fitted to or forming part of the</t>
    </r>
    <r>
      <rPr>
        <b/>
        <sz val="12"/>
        <rFont val="Verdana"/>
        <family val="2"/>
      </rPr>
      <t xml:space="preserve">  UAS </t>
    </r>
    <r>
      <rPr>
        <sz val="12"/>
        <rFont val="Verdana"/>
        <family val="2"/>
      </rPr>
      <t>and ancilliary equipment exclusively associated with the</t>
    </r>
    <r>
      <rPr>
        <b/>
        <sz val="12"/>
        <rFont val="Verdana"/>
        <family val="2"/>
      </rPr>
      <t xml:space="preserve"> activities covered</t>
    </r>
    <r>
      <rPr>
        <sz val="12"/>
        <rFont val="Verdana"/>
        <family val="2"/>
      </rPr>
      <t xml:space="preserve">,  including without limitation  the </t>
    </r>
    <r>
      <rPr>
        <b/>
        <sz val="12"/>
        <rFont val="Verdana"/>
        <family val="2"/>
      </rPr>
      <t xml:space="preserve">ground control station </t>
    </r>
    <r>
      <rPr>
        <sz val="12"/>
        <rFont val="Verdana"/>
        <family val="2"/>
      </rPr>
      <t>and</t>
    </r>
    <r>
      <rPr>
        <b/>
        <sz val="12"/>
        <rFont val="Verdana"/>
        <family val="2"/>
      </rPr>
      <t xml:space="preserve"> non-detachable payload</t>
    </r>
    <r>
      <rPr>
        <sz val="12"/>
        <rFont val="Verdana"/>
        <family val="2"/>
      </rPr>
      <t xml:space="preserve">, excluding at the time at which </t>
    </r>
    <r>
      <rPr>
        <b/>
        <sz val="12"/>
        <rFont val="Verdana"/>
        <family val="2"/>
      </rPr>
      <t>commencement of the operation of fitting it to</t>
    </r>
    <r>
      <rPr>
        <sz val="12"/>
        <rFont val="Verdana"/>
        <family val="2"/>
      </rPr>
      <t xml:space="preserve"> the </t>
    </r>
    <r>
      <rPr>
        <b/>
        <sz val="12"/>
        <rFont val="Verdana"/>
        <family val="2"/>
      </rPr>
      <t xml:space="preserve">UAS </t>
    </r>
    <r>
      <rPr>
        <sz val="12"/>
        <rFont val="Verdana"/>
        <family val="2"/>
      </rPr>
      <t xml:space="preserve">begins
</t>
    </r>
  </si>
  <si>
    <r>
      <t xml:space="preserve">A part or an assembly of parts (including any sub-assemblies) of the </t>
    </r>
    <r>
      <rPr>
        <b/>
        <sz val="12"/>
        <rFont val="Verdana"/>
        <family val="2"/>
      </rPr>
      <t>UAS</t>
    </r>
    <r>
      <rPr>
        <sz val="12"/>
        <rFont val="Verdana"/>
        <family val="2"/>
      </rPr>
      <t xml:space="preserve"> which has been assigned an </t>
    </r>
    <r>
      <rPr>
        <b/>
        <sz val="12"/>
        <rFont val="Verdana"/>
        <family val="2"/>
      </rPr>
      <t>overhaul life</t>
    </r>
    <r>
      <rPr>
        <sz val="12"/>
        <rFont val="Verdana"/>
        <family val="2"/>
      </rPr>
      <t xml:space="preserve"> as a part or an assembly
</t>
    </r>
  </si>
  <si>
    <t xml:space="preserve">A balloon, deriving its lift from the buoyancy of surrounding air and connected to the ground at all times by a cable
</t>
  </si>
  <si>
    <r>
      <t xml:space="preserve">The part of this policy setting out information provided to the </t>
    </r>
    <r>
      <rPr>
        <b/>
        <sz val="12"/>
        <rFont val="Verdana"/>
        <family val="2"/>
      </rPr>
      <t>insurer</t>
    </r>
    <r>
      <rPr>
        <sz val="12"/>
        <rFont val="Verdana"/>
        <family val="2"/>
      </rPr>
      <t xml:space="preserve"> that shows the insurance coverage and includes the </t>
    </r>
    <r>
      <rPr>
        <b/>
        <sz val="12"/>
        <rFont val="Verdana"/>
        <family val="2"/>
      </rPr>
      <t>schedule</t>
    </r>
    <r>
      <rPr>
        <sz val="12"/>
        <rFont val="Verdana"/>
        <family val="2"/>
      </rPr>
      <t xml:space="preserve"> </t>
    </r>
    <r>
      <rPr>
        <b/>
        <sz val="12"/>
        <rFont val="Verdana"/>
        <family val="2"/>
      </rPr>
      <t>of</t>
    </r>
    <r>
      <rPr>
        <sz val="12"/>
        <rFont val="Verdana"/>
        <family val="2"/>
      </rPr>
      <t xml:space="preserve"> </t>
    </r>
    <r>
      <rPr>
        <b/>
        <sz val="12"/>
        <rFont val="Verdana"/>
        <family val="2"/>
      </rPr>
      <t>UAS</t>
    </r>
    <r>
      <rPr>
        <sz val="12"/>
        <rFont val="Verdana"/>
        <family val="2"/>
      </rPr>
      <t xml:space="preserve">
</t>
    </r>
  </si>
  <si>
    <t>schedule of UAS</t>
  </si>
  <si>
    <r>
      <t xml:space="preserve">The </t>
    </r>
    <r>
      <rPr>
        <b/>
        <sz val="12"/>
        <rFont val="Verdana"/>
        <family val="2"/>
      </rPr>
      <t>UAS</t>
    </r>
    <r>
      <rPr>
        <sz val="12"/>
        <rFont val="Verdana"/>
        <family val="2"/>
      </rPr>
      <t xml:space="preserve"> covered by this </t>
    </r>
    <r>
      <rPr>
        <b/>
        <sz val="12"/>
        <rFont val="Verdana"/>
        <family val="2"/>
      </rPr>
      <t>policy</t>
    </r>
    <r>
      <rPr>
        <sz val="12"/>
        <rFont val="Verdana"/>
        <family val="2"/>
      </rPr>
      <t xml:space="preserve"> and itemised in the</t>
    </r>
    <r>
      <rPr>
        <b/>
        <sz val="12"/>
        <rFont val="Verdana"/>
        <family val="2"/>
      </rPr>
      <t xml:space="preserve"> schedule</t>
    </r>
    <r>
      <rPr>
        <sz val="12"/>
        <rFont val="Verdana"/>
        <family val="2"/>
      </rPr>
      <t xml:space="preserve">
</t>
    </r>
  </si>
  <si>
    <t xml:space="preserve">continuation flying </t>
  </si>
  <si>
    <r>
      <rPr>
        <b/>
        <sz val="12"/>
        <rFont val="Verdana"/>
        <family val="2"/>
      </rPr>
      <t>Your</t>
    </r>
    <r>
      <rPr>
        <sz val="12"/>
        <rFont val="Verdana"/>
        <family val="2"/>
      </rPr>
      <t xml:space="preserve"> use of the </t>
    </r>
    <r>
      <rPr>
        <b/>
        <sz val="12"/>
        <rFont val="Verdana"/>
        <family val="2"/>
      </rPr>
      <t>UAS</t>
    </r>
    <r>
      <rPr>
        <sz val="12"/>
        <rFont val="Verdana"/>
        <family val="2"/>
      </rPr>
      <t xml:space="preserve"> for the benefit of third parties, in exchange for remuneration
</t>
    </r>
  </si>
  <si>
    <r>
      <t xml:space="preserve">Photographic/video equipment carried by the </t>
    </r>
    <r>
      <rPr>
        <b/>
        <sz val="12"/>
        <rFont val="Verdana"/>
        <family val="2"/>
      </rPr>
      <t>UAS</t>
    </r>
    <r>
      <rPr>
        <sz val="12"/>
        <rFont val="Verdana"/>
        <family val="2"/>
      </rPr>
      <t xml:space="preserve"> that is removable and/or interchangeable from the</t>
    </r>
    <r>
      <rPr>
        <b/>
        <sz val="12"/>
        <rFont val="Verdana"/>
        <family val="2"/>
      </rPr>
      <t xml:space="preserve"> UAS
</t>
    </r>
  </si>
  <si>
    <r>
      <t xml:space="preserve">Business and/or </t>
    </r>
    <r>
      <rPr>
        <b/>
        <sz val="12"/>
        <rFont val="Verdana"/>
        <family val="2"/>
      </rPr>
      <t>commercial</t>
    </r>
    <r>
      <rPr>
        <sz val="12"/>
        <rFont val="Verdana"/>
        <family val="2"/>
      </rPr>
      <t xml:space="preserve"> activities and </t>
    </r>
    <r>
      <rPr>
        <b/>
        <sz val="12"/>
        <rFont val="Verdana"/>
        <family val="2"/>
      </rPr>
      <t>continuation flying</t>
    </r>
    <r>
      <rPr>
        <sz val="12"/>
        <rFont val="Verdana"/>
        <family val="2"/>
      </rPr>
      <t xml:space="preserve">, as specified in the </t>
    </r>
    <r>
      <rPr>
        <b/>
        <sz val="12"/>
        <rFont val="Verdana"/>
        <family val="2"/>
      </rPr>
      <t xml:space="preserve">schedule
</t>
    </r>
  </si>
  <si>
    <r>
      <rPr>
        <b/>
        <sz val="12"/>
        <rFont val="Verdana"/>
        <family val="2"/>
      </rPr>
      <t>Your</t>
    </r>
    <r>
      <rPr>
        <sz val="12"/>
        <rFont val="Verdana"/>
        <family val="2"/>
      </rPr>
      <t xml:space="preserve"> use of the </t>
    </r>
    <r>
      <rPr>
        <b/>
        <sz val="12"/>
        <rFont val="Verdana"/>
        <family val="2"/>
      </rPr>
      <t>UAS</t>
    </r>
    <r>
      <rPr>
        <sz val="12"/>
        <rFont val="Verdana"/>
        <family val="2"/>
      </rPr>
      <t xml:space="preserve"> for non-commercial </t>
    </r>
    <r>
      <rPr>
        <b/>
        <sz val="12"/>
        <rFont val="Verdana"/>
        <family val="2"/>
      </rPr>
      <t>flight</t>
    </r>
    <r>
      <rPr>
        <sz val="12"/>
        <rFont val="Verdana"/>
        <family val="2"/>
      </rPr>
      <t xml:space="preserve">, whilst in the usual course of </t>
    </r>
    <r>
      <rPr>
        <b/>
        <sz val="12"/>
        <rFont val="Verdana"/>
        <family val="2"/>
      </rPr>
      <t>your</t>
    </r>
    <r>
      <rPr>
        <sz val="12"/>
        <rFont val="Verdana"/>
        <family val="2"/>
      </rPr>
      <t xml:space="preserve"> work and/or work duties
</t>
    </r>
  </si>
  <si>
    <r>
      <t xml:space="preserve">An interface which can be used to control/monitor single/multiple </t>
    </r>
    <r>
      <rPr>
        <b/>
        <sz val="12"/>
        <rFont val="Verdana"/>
        <family val="2"/>
      </rPr>
      <t>UAS</t>
    </r>
    <r>
      <rPr>
        <sz val="12"/>
        <rFont val="Verdana"/>
        <family val="2"/>
      </rPr>
      <t xml:space="preserve"> flights during </t>
    </r>
    <r>
      <rPr>
        <b/>
        <sz val="12"/>
        <rFont val="Verdana"/>
        <family val="2"/>
      </rPr>
      <t>flight.</t>
    </r>
    <r>
      <rPr>
        <sz val="12"/>
        <rFont val="Verdana"/>
        <family val="2"/>
      </rPr>
      <t xml:space="preserve"> The interface may also provide effective control of both </t>
    </r>
    <r>
      <rPr>
        <b/>
        <sz val="12"/>
        <rFont val="Verdana"/>
        <family val="2"/>
      </rPr>
      <t xml:space="preserve">detachable payloads/non-detachable payloads, </t>
    </r>
    <r>
      <rPr>
        <sz val="12"/>
        <rFont val="Verdana"/>
        <family val="2"/>
      </rPr>
      <t>potentially</t>
    </r>
    <r>
      <rPr>
        <b/>
        <sz val="12"/>
        <rFont val="Verdana"/>
        <family val="2"/>
      </rPr>
      <t xml:space="preserve"> </t>
    </r>
    <r>
      <rPr>
        <sz val="12"/>
        <rFont val="Verdana"/>
        <family val="2"/>
      </rPr>
      <t xml:space="preserve">allowing data collated whilst in </t>
    </r>
    <r>
      <rPr>
        <b/>
        <sz val="12"/>
        <rFont val="Verdana"/>
        <family val="2"/>
      </rPr>
      <t>flight</t>
    </r>
    <r>
      <rPr>
        <sz val="12"/>
        <rFont val="Verdana"/>
        <family val="2"/>
      </rPr>
      <t xml:space="preserve"> to be monitored
</t>
    </r>
  </si>
  <si>
    <r>
      <t xml:space="preserve">The market value of the </t>
    </r>
    <r>
      <rPr>
        <b/>
        <sz val="12"/>
        <rFont val="Verdana"/>
        <family val="2"/>
      </rPr>
      <t>UAS</t>
    </r>
    <r>
      <rPr>
        <sz val="12"/>
        <rFont val="Verdana"/>
        <family val="2"/>
      </rPr>
      <t xml:space="preserve"> as determined by the </t>
    </r>
    <r>
      <rPr>
        <b/>
        <sz val="12"/>
        <rFont val="Verdana"/>
        <family val="2"/>
      </rPr>
      <t>insurer</t>
    </r>
    <r>
      <rPr>
        <sz val="12"/>
        <rFont val="Verdana"/>
        <family val="2"/>
      </rPr>
      <t xml:space="preserve"> (inclusive of </t>
    </r>
    <r>
      <rPr>
        <b/>
        <sz val="12"/>
        <rFont val="Verdana"/>
        <family val="2"/>
      </rPr>
      <t>detachable payloads</t>
    </r>
    <r>
      <rPr>
        <sz val="12"/>
        <rFont val="Verdana"/>
        <family val="2"/>
      </rPr>
      <t xml:space="preserve">, and </t>
    </r>
    <r>
      <rPr>
        <b/>
        <sz val="12"/>
        <rFont val="Verdana"/>
        <family val="2"/>
      </rPr>
      <t>non-detachable</t>
    </r>
    <r>
      <rPr>
        <sz val="12"/>
        <rFont val="Verdana"/>
        <family val="2"/>
      </rPr>
      <t xml:space="preserve"> </t>
    </r>
    <r>
      <rPr>
        <b/>
        <sz val="12"/>
        <rFont val="Verdana"/>
        <family val="2"/>
      </rPr>
      <t>payloads</t>
    </r>
    <r>
      <rPr>
        <sz val="12"/>
        <rFont val="Verdana"/>
        <family val="2"/>
      </rPr>
      <t xml:space="preserve">, where applicable) at the date of the loss or damage giving rise to a claim taking into account all material aspects including without limitation age, wear and tear, service history
</t>
    </r>
  </si>
  <si>
    <r>
      <rPr>
        <b/>
        <sz val="12"/>
        <rFont val="Verdana"/>
        <family val="2"/>
      </rPr>
      <t>Your</t>
    </r>
    <r>
      <rPr>
        <sz val="12"/>
        <rFont val="Verdana"/>
        <family val="2"/>
      </rPr>
      <t xml:space="preserve"> use of the </t>
    </r>
    <r>
      <rPr>
        <b/>
        <sz val="12"/>
        <rFont val="Verdana"/>
        <family val="2"/>
      </rPr>
      <t>UAS</t>
    </r>
    <r>
      <rPr>
        <sz val="12"/>
        <rFont val="Verdana"/>
        <family val="2"/>
      </rPr>
      <t xml:space="preserve"> when not performing </t>
    </r>
    <r>
      <rPr>
        <b/>
        <sz val="12"/>
        <rFont val="Verdana"/>
        <family val="2"/>
      </rPr>
      <t>commercial</t>
    </r>
    <r>
      <rPr>
        <sz val="12"/>
        <rFont val="Verdana"/>
        <family val="2"/>
      </rPr>
      <t xml:space="preserve">/business flights, including without limitation an </t>
    </r>
    <r>
      <rPr>
        <b/>
        <sz val="12"/>
        <rFont val="Verdana"/>
        <family val="2"/>
      </rPr>
      <t>operator</t>
    </r>
    <r>
      <rPr>
        <sz val="12"/>
        <rFont val="Verdana"/>
        <family val="2"/>
      </rPr>
      <t xml:space="preserve"> who wishes to remain current on the </t>
    </r>
    <r>
      <rPr>
        <b/>
        <sz val="12"/>
        <rFont val="Verdana"/>
        <family val="2"/>
      </rPr>
      <t>UAS</t>
    </r>
    <r>
      <rPr>
        <sz val="12"/>
        <rFont val="Verdana"/>
        <family val="2"/>
      </rPr>
      <t xml:space="preserve"> stated on the </t>
    </r>
    <r>
      <rPr>
        <b/>
        <sz val="12"/>
        <rFont val="Verdana"/>
        <family val="2"/>
      </rPr>
      <t xml:space="preserve">schedule </t>
    </r>
    <r>
      <rPr>
        <sz val="12"/>
        <rFont val="Verdana"/>
        <family val="2"/>
      </rPr>
      <t xml:space="preserve">or is participating on a </t>
    </r>
    <r>
      <rPr>
        <b/>
        <sz val="12"/>
        <rFont val="Verdana"/>
        <family val="2"/>
      </rPr>
      <t>UAS</t>
    </r>
    <r>
      <rPr>
        <sz val="12"/>
        <rFont val="Verdana"/>
        <family val="2"/>
      </rPr>
      <t xml:space="preserve"> training course/school/academy
</t>
    </r>
  </si>
  <si>
    <t xml:space="preserve">Please complete the following table with details for all operators which you are seeking coverage for
</t>
  </si>
  <si>
    <t>Postcode/ Zip code</t>
  </si>
  <si>
    <t>Third party liability</t>
  </si>
  <si>
    <t>Combined coverage</t>
  </si>
  <si>
    <t>Combined coverage includes: Hull, Spares, Third Party Liability, Hull war, War liability, Invasion of privacy, Noise liability, Operators indemnity, Operators liability, and Cyber</t>
  </si>
  <si>
    <t>Azerbaijan</t>
  </si>
  <si>
    <t>Bosnia and Herzegovina</t>
  </si>
  <si>
    <t>Congo, Democratic Republic of the</t>
  </si>
  <si>
    <t>Timor-Leste</t>
  </si>
  <si>
    <t>Falkland Islands (Malvinas)</t>
  </si>
  <si>
    <t>French Guiana</t>
  </si>
  <si>
    <t>Guadeloupe</t>
  </si>
  <si>
    <t>Guam</t>
  </si>
  <si>
    <t>Guinea-Bissau</t>
  </si>
  <si>
    <t>Heard Island and McDonald Islands</t>
  </si>
  <si>
    <t>Hong Kong, Special Administrative Region of China</t>
  </si>
  <si>
    <t>Iran, Islamic Republic of</t>
  </si>
  <si>
    <t>Côte d'Ivoire</t>
  </si>
  <si>
    <t>Lao PDR</t>
  </si>
  <si>
    <t>Macao, Special Administrative Region of China</t>
  </si>
  <si>
    <t>Macedonia, Republic of</t>
  </si>
  <si>
    <t>Martinique</t>
  </si>
  <si>
    <t>Micronesia, Federated States of</t>
  </si>
  <si>
    <t>Moldova</t>
  </si>
  <si>
    <t>New Caledonia</t>
  </si>
  <si>
    <t>Korea, Democratic People's Republic of</t>
  </si>
  <si>
    <t>Pitcairn</t>
  </si>
  <si>
    <t>French Polynesia</t>
  </si>
  <si>
    <t>Congo (Brazzaville)</t>
  </si>
  <si>
    <t>R‚union</t>
  </si>
  <si>
    <t>Russian Federation</t>
  </si>
  <si>
    <t>South Georgia and the South Sandwich Islands</t>
  </si>
  <si>
    <t>Saint Kitts and Nevis</t>
  </si>
  <si>
    <t>Saint Vincent and Grenadines</t>
  </si>
  <si>
    <t>Sao Tome and Principe</t>
  </si>
  <si>
    <t>Slovakia</t>
  </si>
  <si>
    <t>Korea, Republic of</t>
  </si>
  <si>
    <t>Syrian Arab Republic (Syria)</t>
  </si>
  <si>
    <t>Tajikistan</t>
  </si>
  <si>
    <t>Taiwan, Republic of China</t>
  </si>
  <si>
    <t>Tanzania, United Republic of</t>
  </si>
  <si>
    <t>Sudan</t>
  </si>
  <si>
    <t>Holy See (Vatican City State)</t>
  </si>
  <si>
    <t>Venezuela (Bolivarian Republic of)</t>
  </si>
  <si>
    <t>Viet Nam</t>
  </si>
  <si>
    <t>British Virgin Islands</t>
  </si>
  <si>
    <t>Virgin Islands, US</t>
  </si>
  <si>
    <t xml:space="preserve"> </t>
  </si>
  <si>
    <t>NEW TPL Limits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</si>
</sst>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yy;@"/>
    <numFmt numFmtId="165" formatCode="_-* #,##0_-;\-* #,##0_-;_-* &quot;-&quot;??_-;_-@_-"/>
  </numFmts>
  <fonts count="28" x14ac:knownFonts="1">
    <font>
      <sz val="10"/>
      <name val="Arial"/>
    </font>
    <font>
      <sz val="10"/>
      <color theme="1"/>
      <name val="Verdana"/>
      <family val="2"/>
    </font>
    <font>
      <sz val="10"/>
      <name val="Arial"/>
      <family val="2"/>
    </font>
    <font>
      <sz val="8"/>
      <name val="Arial"/>
      <family val="2"/>
    </font>
    <font>
      <sz val="10"/>
      <name val="Verdana"/>
      <family val="2"/>
    </font>
    <font>
      <b/>
      <sz val="14"/>
      <name val="Verdana"/>
      <family val="2"/>
    </font>
    <font>
      <b/>
      <sz val="12"/>
      <color indexed="9"/>
      <name val="Verdana"/>
      <family val="2"/>
    </font>
    <font>
      <b/>
      <sz val="14"/>
      <color indexed="9"/>
      <name val="Verdana"/>
      <family val="2"/>
    </font>
    <font>
      <b/>
      <sz val="12"/>
      <name val="Verdana"/>
      <family val="2"/>
    </font>
    <font>
      <sz val="10"/>
      <name val="Arial"/>
      <family val="2"/>
    </font>
    <font>
      <b/>
      <sz val="10"/>
      <name val="Verdana"/>
      <family val="2"/>
    </font>
    <font>
      <b/>
      <sz val="10"/>
      <name val="Arial"/>
      <family val="2"/>
    </font>
    <font>
      <sz val="12"/>
      <name val="Verdana"/>
      <family val="2"/>
    </font>
    <font>
      <sz val="12"/>
      <name val="Arial"/>
      <family val="2"/>
    </font>
    <font>
      <b/>
      <sz val="12"/>
      <name val="Arial"/>
      <family val="2"/>
    </font>
    <font>
      <sz val="20"/>
      <color indexed="21"/>
      <name val="Verdana"/>
      <family val="2"/>
    </font>
    <font>
      <sz val="14"/>
      <name val="Verdana"/>
      <family val="2"/>
    </font>
    <font>
      <sz val="10"/>
      <color theme="1"/>
      <name val="Verdana"/>
      <family val="2"/>
    </font>
    <font>
      <u/>
      <sz val="10"/>
      <color theme="10"/>
      <name val="Verdana"/>
      <family val="2"/>
    </font>
    <font>
      <sz val="12"/>
      <color theme="1"/>
      <name val="Calibri"/>
      <family val="2"/>
      <scheme val="minor"/>
    </font>
    <font>
      <sz val="10"/>
      <color theme="1"/>
      <name val="Calibri"/>
      <family val="2"/>
      <scheme val="minor"/>
    </font>
    <font>
      <sz val="12"/>
      <color rgb="FFFF0000"/>
      <name val="Calibri"/>
      <family val="2"/>
      <scheme val="minor"/>
    </font>
    <font>
      <b/>
      <sz val="20"/>
      <color theme="1"/>
      <name val="Verdana"/>
      <family val="2"/>
    </font>
    <font>
      <sz val="20"/>
      <color theme="1"/>
      <name val="Verdana"/>
      <family val="2"/>
    </font>
    <font>
      <sz val="12"/>
      <color rgb="FFFF0000"/>
      <name val="Verdana"/>
      <family val="2"/>
    </font>
    <font>
      <sz val="10"/>
      <color rgb="FFFF0000"/>
      <name val="Verdana"/>
      <family val="2"/>
    </font>
    <font>
      <i/>
      <sz val="9"/>
      <name val="Verdana"/>
      <family val="2"/>
    </font>
    <font>
      <sz val="8"/>
      <name val="Times New Roman"/>
      <family val="1"/>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E0F0F0"/>
        <bgColor indexed="22"/>
      </patternFill>
    </fill>
    <fill>
      <patternFill patternType="solid">
        <fgColor theme="0"/>
        <bgColor indexed="22"/>
      </patternFill>
    </fill>
    <fill>
      <patternFill patternType="solid">
        <fgColor rgb="FFE0F0F0"/>
        <bgColor indexed="64"/>
      </patternFill>
    </fill>
    <fill>
      <patternFill patternType="solid">
        <fgColor rgb="FFB4EEBA"/>
        <bgColor indexed="64"/>
      </patternFill>
    </fill>
  </fills>
  <borders count="37">
    <border>
      <left/>
      <right/>
      <top/>
      <bottom/>
      <diagonal/>
    </border>
    <border>
      <left/>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E0F0E9"/>
      </bottom>
      <diagonal/>
    </border>
    <border>
      <left/>
      <right/>
      <top style="thin">
        <color rgb="FFE0F0E9"/>
      </top>
      <bottom style="thick">
        <color rgb="FFE0F0E9"/>
      </bottom>
      <diagonal/>
    </border>
    <border>
      <left/>
      <right/>
      <top style="thick">
        <color rgb="FFE0F0E9"/>
      </top>
      <bottom style="thin">
        <color rgb="FFE0F0E9"/>
      </bottom>
      <diagonal/>
    </border>
    <border>
      <left/>
      <right/>
      <top style="thin">
        <color rgb="FFE0F0E9"/>
      </top>
      <bottom style="thin">
        <color rgb="FFE0F0E9"/>
      </bottom>
      <diagonal/>
    </border>
    <border>
      <left/>
      <right/>
      <top style="thin">
        <color rgb="FFE0F0E9"/>
      </top>
      <bottom/>
      <diagonal/>
    </border>
    <border>
      <left style="thin">
        <color rgb="FFE0F0F0"/>
      </left>
      <right style="thin">
        <color rgb="FFE0F0F0"/>
      </right>
      <top style="thin">
        <color rgb="FFE0F0F0"/>
      </top>
      <bottom style="thin">
        <color rgb="FFE0F0F0"/>
      </bottom>
      <diagonal/>
    </border>
    <border>
      <left/>
      <right style="thin">
        <color rgb="FFE0F0E9"/>
      </right>
      <top style="thin">
        <color rgb="FFE0F0E9"/>
      </top>
      <bottom style="thin">
        <color rgb="FFE0F0E9"/>
      </bottom>
      <diagonal/>
    </border>
    <border>
      <left style="thin">
        <color rgb="FFE0F0E9"/>
      </left>
      <right style="thin">
        <color rgb="FFE0F0E9"/>
      </right>
      <top style="thin">
        <color rgb="FFE0F0E9"/>
      </top>
      <bottom style="thin">
        <color rgb="FFE0F0E9"/>
      </bottom>
      <diagonal/>
    </border>
    <border>
      <left style="thin">
        <color rgb="FFE0F0E9"/>
      </left>
      <right/>
      <top style="thin">
        <color rgb="FFE0F0E9"/>
      </top>
      <bottom style="thin">
        <color rgb="FFE0F0E9"/>
      </bottom>
      <diagonal/>
    </border>
    <border>
      <left/>
      <right style="thin">
        <color rgb="FFE0F0F0"/>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E0F0F0"/>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43" fontId="2" fillId="0" borderId="0" applyFont="0" applyFill="0" applyBorder="0" applyAlignment="0" applyProtection="0"/>
    <xf numFmtId="43" fontId="17" fillId="0" borderId="0" applyFont="0" applyFill="0" applyBorder="0" applyAlignment="0" applyProtection="0"/>
    <xf numFmtId="0" fontId="18" fillId="0" borderId="0" applyNumberFormat="0" applyFill="0" applyBorder="0" applyAlignment="0" applyProtection="0"/>
    <xf numFmtId="0" fontId="17" fillId="0" borderId="0"/>
    <xf numFmtId="0" fontId="9" fillId="0" borderId="0"/>
    <xf numFmtId="0" fontId="9" fillId="0" borderId="0"/>
    <xf numFmtId="0" fontId="9" fillId="0" borderId="0"/>
    <xf numFmtId="0" fontId="9" fillId="0" borderId="0"/>
    <xf numFmtId="0" fontId="9" fillId="0" borderId="0"/>
    <xf numFmtId="9" fontId="2" fillId="0" borderId="0" applyFont="0" applyFill="0" applyBorder="0" applyAlignment="0" applyProtection="0"/>
  </cellStyleXfs>
  <cellXfs count="195">
    <xf numFmtId="0" fontId="0" fillId="0" borderId="0" xfId="0"/>
    <xf numFmtId="0" fontId="4" fillId="0" borderId="0" xfId="0" applyFont="1" applyProtection="1"/>
    <xf numFmtId="0" fontId="8" fillId="0" borderId="0" xfId="0" applyFont="1" applyProtection="1"/>
    <xf numFmtId="0" fontId="4" fillId="0" borderId="0" xfId="0" applyFont="1" applyAlignment="1" applyProtection="1">
      <alignment horizontal="center"/>
    </xf>
    <xf numFmtId="0" fontId="4" fillId="0" borderId="0" xfId="0" applyFont="1" applyFill="1" applyProtection="1"/>
    <xf numFmtId="0" fontId="8" fillId="0" borderId="1" xfId="0" applyFont="1" applyFill="1" applyBorder="1" applyAlignment="1" applyProtection="1">
      <alignment horizontal="left" wrapText="1"/>
    </xf>
    <xf numFmtId="0" fontId="8" fillId="0" borderId="0" xfId="0" applyFont="1" applyFill="1" applyProtection="1"/>
    <xf numFmtId="0" fontId="4" fillId="0" borderId="0" xfId="0" applyFont="1" applyFill="1" applyBorder="1" applyProtection="1"/>
    <xf numFmtId="0" fontId="4" fillId="0" borderId="0" xfId="0" applyFont="1" applyBorder="1" applyProtection="1"/>
    <xf numFmtId="0" fontId="4" fillId="2" borderId="0" xfId="0" applyFont="1" applyFill="1" applyProtection="1"/>
    <xf numFmtId="0" fontId="8" fillId="0" borderId="0" xfId="0" applyFont="1" applyFill="1" applyBorder="1" applyAlignment="1" applyProtection="1">
      <alignment horizontal="left" wrapText="1"/>
    </xf>
    <xf numFmtId="0" fontId="8" fillId="0" borderId="0" xfId="0" applyFont="1" applyAlignment="1" applyProtection="1">
      <alignment wrapText="1"/>
    </xf>
    <xf numFmtId="0" fontId="4" fillId="0" borderId="0" xfId="0" applyFont="1" applyFill="1" applyAlignment="1" applyProtection="1">
      <alignment horizontal="left"/>
    </xf>
    <xf numFmtId="0" fontId="10" fillId="0" borderId="2" xfId="0" applyNumberFormat="1" applyFont="1" applyFill="1" applyBorder="1" applyAlignment="1" applyProtection="1">
      <alignment horizontal="center" vertical="center" wrapText="1"/>
    </xf>
    <xf numFmtId="0" fontId="4" fillId="0" borderId="0" xfId="0" applyFont="1" applyFill="1" applyAlignment="1" applyProtection="1">
      <alignment vertical="top"/>
    </xf>
    <xf numFmtId="0" fontId="0" fillId="0" borderId="0" xfId="0" applyProtection="1"/>
    <xf numFmtId="0" fontId="19" fillId="0" borderId="0" xfId="4" applyFont="1" applyFill="1" applyBorder="1" applyAlignment="1" applyProtection="1">
      <alignment vertical="center"/>
    </xf>
    <xf numFmtId="3" fontId="4" fillId="0" borderId="0" xfId="0" applyNumberFormat="1" applyFont="1" applyFill="1" applyAlignment="1" applyProtection="1">
      <alignment horizontal="left"/>
    </xf>
    <xf numFmtId="0" fontId="19" fillId="0" borderId="0" xfId="4" applyFont="1" applyFill="1" applyBorder="1" applyProtection="1"/>
    <xf numFmtId="0" fontId="20" fillId="0" borderId="0" xfId="4" applyFont="1" applyAlignment="1" applyProtection="1">
      <alignment vertical="top"/>
    </xf>
    <xf numFmtId="0" fontId="4" fillId="0" borderId="0" xfId="0" applyFont="1" applyAlignment="1" applyProtection="1">
      <alignment vertical="top"/>
    </xf>
    <xf numFmtId="0" fontId="17" fillId="0" borderId="0" xfId="4" applyBorder="1" applyProtection="1"/>
    <xf numFmtId="3" fontId="20" fillId="0" borderId="0" xfId="4" applyNumberFormat="1" applyFont="1" applyAlignment="1" applyProtection="1">
      <alignment horizontal="left" vertical="center"/>
    </xf>
    <xf numFmtId="9" fontId="4" fillId="0" borderId="0" xfId="0" applyNumberFormat="1" applyFont="1" applyFill="1" applyAlignment="1" applyProtection="1">
      <alignment horizontal="left" vertical="center"/>
    </xf>
    <xf numFmtId="0" fontId="9" fillId="0" borderId="0" xfId="0" applyFont="1" applyBorder="1" applyProtection="1"/>
    <xf numFmtId="0" fontId="0" fillId="0" borderId="0" xfId="0" applyBorder="1" applyProtection="1"/>
    <xf numFmtId="1" fontId="20" fillId="0" borderId="0" xfId="4" applyNumberFormat="1" applyFont="1" applyAlignment="1" applyProtection="1">
      <alignment horizontal="left" vertical="top"/>
    </xf>
    <xf numFmtId="0" fontId="21" fillId="0" borderId="0" xfId="4" applyFont="1" applyFill="1" applyBorder="1" applyAlignment="1" applyProtection="1">
      <alignment vertical="center"/>
    </xf>
    <xf numFmtId="0" fontId="20" fillId="3" borderId="0" xfId="4" applyFont="1" applyFill="1" applyAlignment="1" applyProtection="1">
      <alignment vertical="top" wrapText="1"/>
    </xf>
    <xf numFmtId="0" fontId="11" fillId="0" borderId="0" xfId="0" applyFont="1" applyAlignment="1" applyProtection="1">
      <alignment wrapText="1"/>
    </xf>
    <xf numFmtId="0" fontId="10" fillId="0" borderId="11" xfId="0" applyFont="1" applyBorder="1" applyProtection="1"/>
    <xf numFmtId="0" fontId="10" fillId="0" borderId="12" xfId="0" applyFont="1" applyBorder="1" applyAlignment="1" applyProtection="1">
      <alignment horizontal="left"/>
    </xf>
    <xf numFmtId="0" fontId="5" fillId="4" borderId="0" xfId="0" applyFont="1" applyFill="1" applyBorder="1" applyAlignment="1" applyProtection="1">
      <alignment horizontal="center" vertical="top"/>
    </xf>
    <xf numFmtId="164" fontId="7" fillId="4" borderId="0" xfId="0" applyNumberFormat="1" applyFont="1" applyFill="1" applyBorder="1" applyAlignment="1" applyProtection="1">
      <alignment horizontal="center" vertical="top"/>
    </xf>
    <xf numFmtId="0" fontId="13" fillId="0" borderId="0" xfId="0" applyFont="1" applyAlignment="1" applyProtection="1">
      <alignment horizontal="left" vertical="center" wrapText="1" indent="1"/>
    </xf>
    <xf numFmtId="0" fontId="5" fillId="5" borderId="0" xfId="0" applyFont="1" applyFill="1" applyBorder="1" applyAlignment="1" applyProtection="1">
      <alignment horizontal="center" vertical="top"/>
    </xf>
    <xf numFmtId="0" fontId="6" fillId="5" borderId="0" xfId="0" applyFont="1" applyFill="1" applyBorder="1" applyAlignment="1" applyProtection="1">
      <alignment horizontal="left" vertical="top" wrapText="1"/>
    </xf>
    <xf numFmtId="164" fontId="22" fillId="5" borderId="0" xfId="0" applyNumberFormat="1" applyFont="1" applyFill="1" applyBorder="1" applyAlignment="1" applyProtection="1">
      <alignment horizontal="left" vertical="top" indent="1"/>
    </xf>
    <xf numFmtId="164" fontId="12" fillId="0" borderId="0" xfId="0" applyNumberFormat="1" applyFont="1" applyFill="1" applyBorder="1" applyAlignment="1" applyProtection="1">
      <alignment horizontal="left" vertical="center" wrapText="1" indent="1"/>
    </xf>
    <xf numFmtId="0" fontId="14" fillId="0" borderId="0" xfId="0" applyFont="1" applyAlignment="1" applyProtection="1">
      <alignment horizontal="left" vertical="center" wrapText="1" indent="1"/>
    </xf>
    <xf numFmtId="0" fontId="13" fillId="6" borderId="0" xfId="0" applyFont="1" applyFill="1" applyAlignment="1" applyProtection="1">
      <alignment horizontal="center" vertical="center" wrapText="1"/>
    </xf>
    <xf numFmtId="0" fontId="12" fillId="0" borderId="0" xfId="0" applyFont="1" applyAlignment="1" applyProtection="1">
      <alignment horizontal="left" vertical="center" wrapText="1" indent="1"/>
    </xf>
    <xf numFmtId="164" fontId="12" fillId="0" borderId="0" xfId="0" applyNumberFormat="1" applyFont="1" applyFill="1" applyBorder="1" applyAlignment="1" applyProtection="1">
      <alignment horizontal="left" vertical="top" wrapText="1" indent="1"/>
    </xf>
    <xf numFmtId="0" fontId="12" fillId="0" borderId="0" xfId="0" applyFont="1" applyAlignment="1" applyProtection="1">
      <alignment horizontal="left" vertical="top" wrapText="1" indent="1"/>
    </xf>
    <xf numFmtId="164" fontId="23" fillId="5" borderId="0" xfId="0" applyNumberFormat="1" applyFont="1" applyFill="1" applyBorder="1" applyAlignment="1" applyProtection="1">
      <alignment horizontal="left" vertical="top" wrapText="1" indent="1"/>
    </xf>
    <xf numFmtId="0" fontId="8" fillId="0" borderId="0" xfId="0" applyFont="1" applyAlignment="1" applyProtection="1">
      <alignment horizontal="left" vertical="top" wrapText="1" indent="1"/>
    </xf>
    <xf numFmtId="164" fontId="12" fillId="6" borderId="0" xfId="0" applyNumberFormat="1" applyFont="1" applyFill="1" applyBorder="1" applyAlignment="1" applyProtection="1">
      <alignment horizontal="left" vertical="center" wrapText="1" indent="1"/>
    </xf>
    <xf numFmtId="0" fontId="5" fillId="5" borderId="0" xfId="0" applyFont="1" applyFill="1" applyBorder="1" applyAlignment="1" applyProtection="1">
      <alignment horizontal="left" vertical="top"/>
    </xf>
    <xf numFmtId="164" fontId="22" fillId="5" borderId="0" xfId="0" applyNumberFormat="1" applyFont="1" applyFill="1" applyBorder="1" applyAlignment="1" applyProtection="1">
      <alignment horizontal="left" vertical="top"/>
    </xf>
    <xf numFmtId="164" fontId="7" fillId="4" borderId="0" xfId="0" applyNumberFormat="1" applyFont="1" applyFill="1" applyBorder="1" applyAlignment="1" applyProtection="1">
      <alignment horizontal="left" vertical="top"/>
    </xf>
    <xf numFmtId="164" fontId="8" fillId="6" borderId="0" xfId="0" applyNumberFormat="1" applyFont="1" applyFill="1" applyBorder="1" applyAlignment="1" applyProtection="1">
      <alignment horizontal="left" vertical="top" wrapText="1"/>
    </xf>
    <xf numFmtId="164" fontId="12" fillId="6" borderId="0" xfId="0" applyNumberFormat="1" applyFont="1" applyFill="1" applyBorder="1" applyAlignment="1" applyProtection="1">
      <alignment horizontal="left" vertical="top" wrapText="1"/>
    </xf>
    <xf numFmtId="0" fontId="12" fillId="6" borderId="0" xfId="0" applyFont="1" applyFill="1" applyAlignment="1" applyProtection="1">
      <alignment horizontal="left" vertical="top" wrapText="1"/>
    </xf>
    <xf numFmtId="0" fontId="5" fillId="4" borderId="0" xfId="0" applyFont="1" applyFill="1" applyBorder="1" applyAlignment="1" applyProtection="1">
      <alignment horizontal="left" vertical="top"/>
    </xf>
    <xf numFmtId="0" fontId="4" fillId="0" borderId="0" xfId="0" applyFont="1" applyAlignment="1" applyProtection="1">
      <alignment horizontal="left"/>
    </xf>
    <xf numFmtId="164" fontId="8" fillId="6" borderId="0" xfId="0" applyNumberFormat="1" applyFont="1" applyFill="1" applyBorder="1" applyAlignment="1" applyProtection="1">
      <alignment horizontal="left" vertical="top"/>
    </xf>
    <xf numFmtId="164" fontId="23" fillId="5" borderId="0" xfId="0" applyNumberFormat="1" applyFont="1" applyFill="1" applyBorder="1" applyAlignment="1" applyProtection="1">
      <alignment horizontal="left" wrapText="1"/>
    </xf>
    <xf numFmtId="164" fontId="23" fillId="5" borderId="0" xfId="0" applyNumberFormat="1" applyFont="1" applyFill="1" applyBorder="1" applyAlignment="1" applyProtection="1">
      <alignment horizontal="left"/>
    </xf>
    <xf numFmtId="0" fontId="5" fillId="5" borderId="0" xfId="0" applyFont="1" applyFill="1" applyBorder="1" applyAlignment="1" applyProtection="1">
      <alignment horizontal="center"/>
    </xf>
    <xf numFmtId="164" fontId="22" fillId="5" borderId="0" xfId="0" applyNumberFormat="1" applyFont="1" applyFill="1" applyBorder="1" applyAlignment="1" applyProtection="1">
      <alignment horizontal="left" wrapText="1" indent="1"/>
    </xf>
    <xf numFmtId="164" fontId="22" fillId="5" borderId="0" xfId="0" applyNumberFormat="1" applyFont="1" applyFill="1" applyBorder="1" applyAlignment="1" applyProtection="1">
      <alignment horizontal="left" indent="1"/>
    </xf>
    <xf numFmtId="0" fontId="4" fillId="0" borderId="0" xfId="0" applyFont="1" applyFill="1" applyAlignment="1" applyProtection="1"/>
    <xf numFmtId="0" fontId="4" fillId="0" borderId="0" xfId="0" applyFont="1" applyAlignment="1" applyProtection="1"/>
    <xf numFmtId="164" fontId="8" fillId="6" borderId="0" xfId="0" applyNumberFormat="1" applyFont="1" applyFill="1" applyBorder="1" applyAlignment="1" applyProtection="1">
      <alignment horizontal="left" vertical="top" wrapText="1" indent="1"/>
    </xf>
    <xf numFmtId="164" fontId="12" fillId="6" borderId="0" xfId="0" applyNumberFormat="1" applyFont="1" applyFill="1" applyBorder="1" applyAlignment="1" applyProtection="1">
      <alignment horizontal="left" vertical="top"/>
    </xf>
    <xf numFmtId="0" fontId="12" fillId="4" borderId="0" xfId="0" applyFont="1" applyFill="1" applyBorder="1" applyAlignment="1" applyProtection="1">
      <alignment horizontal="left" vertical="top"/>
    </xf>
    <xf numFmtId="164" fontId="12" fillId="6" borderId="0" xfId="0" applyNumberFormat="1" applyFont="1" applyFill="1" applyBorder="1" applyAlignment="1" applyProtection="1">
      <alignment horizontal="left" vertical="center" wrapText="1"/>
    </xf>
    <xf numFmtId="164" fontId="24" fillId="6" borderId="0" xfId="0" applyNumberFormat="1" applyFont="1" applyFill="1" applyBorder="1" applyAlignment="1" applyProtection="1">
      <alignment horizontal="left" vertical="top" wrapText="1"/>
    </xf>
    <xf numFmtId="0" fontId="12" fillId="0" borderId="18" xfId="0" applyNumberFormat="1" applyFont="1" applyFill="1" applyBorder="1" applyAlignment="1" applyProtection="1">
      <alignment horizontal="left" vertical="center" wrapText="1"/>
      <protection locked="0"/>
    </xf>
    <xf numFmtId="164" fontId="12" fillId="6" borderId="0" xfId="0" applyNumberFormat="1" applyFont="1" applyFill="1" applyBorder="1" applyAlignment="1" applyProtection="1">
      <alignment horizontal="left" vertical="top" wrapText="1"/>
    </xf>
    <xf numFmtId="164" fontId="12" fillId="6" borderId="0" xfId="0" applyNumberFormat="1" applyFont="1" applyFill="1" applyBorder="1" applyAlignment="1" applyProtection="1">
      <alignment vertical="top" wrapText="1"/>
    </xf>
    <xf numFmtId="164" fontId="12" fillId="6" borderId="0" xfId="0" applyNumberFormat="1" applyFont="1" applyFill="1" applyBorder="1" applyAlignment="1" applyProtection="1">
      <alignment horizontal="left" vertical="top" wrapText="1"/>
    </xf>
    <xf numFmtId="0" fontId="12" fillId="6" borderId="0" xfId="0" applyNumberFormat="1" applyFont="1" applyFill="1" applyBorder="1" applyAlignment="1" applyProtection="1">
      <alignment horizontal="left" vertical="top" wrapText="1"/>
    </xf>
    <xf numFmtId="164" fontId="8" fillId="6" borderId="0" xfId="0" applyNumberFormat="1" applyFont="1" applyFill="1" applyBorder="1" applyAlignment="1" applyProtection="1">
      <alignment vertical="top" wrapText="1"/>
    </xf>
    <xf numFmtId="0" fontId="16" fillId="4" borderId="0" xfId="0" applyFont="1" applyFill="1" applyBorder="1" applyAlignment="1" applyProtection="1">
      <alignment horizontal="center" vertical="top"/>
    </xf>
    <xf numFmtId="0" fontId="12" fillId="6" borderId="0" xfId="0" applyFont="1" applyFill="1" applyAlignment="1" applyProtection="1">
      <alignment horizontal="left" vertical="top"/>
    </xf>
    <xf numFmtId="0" fontId="8" fillId="4" borderId="0" xfId="0" applyFont="1" applyFill="1" applyBorder="1" applyAlignment="1" applyProtection="1">
      <alignment horizontal="left" vertical="top"/>
    </xf>
    <xf numFmtId="0" fontId="12" fillId="0" borderId="18" xfId="0" applyFont="1" applyFill="1" applyBorder="1" applyAlignment="1" applyProtection="1">
      <alignment vertical="center" wrapText="1"/>
      <protection locked="0"/>
    </xf>
    <xf numFmtId="0" fontId="12" fillId="0" borderId="18" xfId="0" applyFont="1" applyFill="1" applyBorder="1" applyAlignment="1" applyProtection="1">
      <alignment horizontal="left" vertical="center"/>
      <protection locked="0"/>
    </xf>
    <xf numFmtId="3" fontId="12" fillId="0" borderId="18" xfId="0" applyNumberFormat="1" applyFont="1" applyFill="1" applyBorder="1" applyAlignment="1" applyProtection="1">
      <alignment horizontal="left" vertical="center" wrapText="1"/>
      <protection locked="0"/>
    </xf>
    <xf numFmtId="14" fontId="12" fillId="0" borderId="18" xfId="0" applyNumberFormat="1" applyFont="1" applyFill="1" applyBorder="1" applyAlignment="1" applyProtection="1">
      <alignment horizontal="left" vertical="center" wrapText="1"/>
      <protection locked="0"/>
    </xf>
    <xf numFmtId="0" fontId="12" fillId="2" borderId="18" xfId="0" applyFont="1" applyFill="1" applyBorder="1" applyAlignment="1" applyProtection="1">
      <alignment horizontal="left" vertical="center" wrapText="1"/>
      <protection locked="0"/>
    </xf>
    <xf numFmtId="0" fontId="12" fillId="0" borderId="18" xfId="0" applyFont="1" applyFill="1" applyBorder="1" applyAlignment="1" applyProtection="1">
      <alignment horizontal="left" vertical="center" wrapText="1"/>
      <protection locked="0"/>
    </xf>
    <xf numFmtId="164" fontId="12" fillId="6" borderId="18" xfId="0" applyNumberFormat="1" applyFont="1" applyFill="1" applyBorder="1" applyAlignment="1" applyProtection="1">
      <alignment horizontal="left" vertical="top" wrapText="1"/>
    </xf>
    <xf numFmtId="9" fontId="12" fillId="0" borderId="18" xfId="10" applyFont="1" applyFill="1" applyBorder="1" applyAlignment="1" applyProtection="1">
      <alignment horizontal="left" vertical="center" wrapText="1"/>
      <protection locked="0"/>
    </xf>
    <xf numFmtId="164" fontId="24" fillId="6" borderId="0" xfId="0" applyNumberFormat="1" applyFont="1" applyFill="1" applyBorder="1" applyAlignment="1" applyProtection="1">
      <alignment vertical="top" wrapText="1"/>
    </xf>
    <xf numFmtId="164" fontId="12" fillId="6" borderId="0" xfId="0" applyNumberFormat="1" applyFont="1" applyFill="1" applyBorder="1" applyAlignment="1" applyProtection="1">
      <alignment horizontal="right" vertical="center" wrapText="1"/>
    </xf>
    <xf numFmtId="164" fontId="12" fillId="6" borderId="0" xfId="0" applyNumberFormat="1" applyFont="1" applyFill="1" applyBorder="1" applyAlignment="1" applyProtection="1">
      <alignment horizontal="right" vertical="top" wrapText="1"/>
    </xf>
    <xf numFmtId="0" fontId="8" fillId="6" borderId="0" xfId="0" applyNumberFormat="1" applyFont="1" applyFill="1" applyBorder="1" applyAlignment="1" applyProtection="1">
      <alignment horizontal="left" vertical="top" wrapText="1"/>
    </xf>
    <xf numFmtId="164" fontId="12" fillId="2" borderId="18" xfId="0" applyNumberFormat="1" applyFont="1" applyFill="1" applyBorder="1" applyAlignment="1" applyProtection="1">
      <alignment vertical="top" wrapText="1"/>
      <protection locked="0"/>
    </xf>
    <xf numFmtId="0" fontId="12" fillId="0" borderId="13" xfId="0" applyNumberFormat="1" applyFont="1" applyFill="1" applyBorder="1" applyAlignment="1" applyProtection="1">
      <alignment horizontal="left" vertical="center" wrapText="1" indent="1"/>
      <protection locked="0"/>
    </xf>
    <xf numFmtId="0" fontId="12" fillId="0" borderId="14" xfId="0" applyNumberFormat="1" applyFont="1" applyFill="1" applyBorder="1" applyAlignment="1" applyProtection="1">
      <alignment horizontal="left" vertical="center" wrapText="1" indent="1"/>
      <protection locked="0"/>
    </xf>
    <xf numFmtId="0" fontId="12" fillId="0" borderId="15" xfId="0" applyNumberFormat="1" applyFont="1" applyFill="1" applyBorder="1" applyAlignment="1" applyProtection="1">
      <alignment horizontal="left" vertical="center" wrapText="1" indent="1"/>
      <protection locked="0"/>
    </xf>
    <xf numFmtId="0" fontId="12" fillId="0" borderId="16" xfId="0" applyNumberFormat="1" applyFont="1" applyFill="1" applyBorder="1" applyAlignment="1" applyProtection="1">
      <alignment horizontal="left" vertical="center" wrapText="1" indent="1"/>
      <protection locked="0"/>
    </xf>
    <xf numFmtId="0" fontId="12" fillId="0" borderId="17" xfId="0" applyNumberFormat="1" applyFont="1" applyFill="1" applyBorder="1" applyAlignment="1" applyProtection="1">
      <alignment horizontal="left" vertical="center" wrapText="1" indent="1"/>
      <protection locked="0"/>
    </xf>
    <xf numFmtId="0" fontId="12" fillId="0" borderId="0" xfId="0" applyNumberFormat="1" applyFont="1" applyBorder="1" applyAlignment="1" applyProtection="1">
      <alignment horizontal="left" vertical="center" wrapText="1" indent="1"/>
      <protection locked="0"/>
    </xf>
    <xf numFmtId="2" fontId="12" fillId="0" borderId="13" xfId="0" applyNumberFormat="1" applyFont="1" applyFill="1" applyBorder="1" applyAlignment="1" applyProtection="1">
      <alignment horizontal="left" vertical="center" wrapText="1" indent="1"/>
      <protection locked="0"/>
    </xf>
    <xf numFmtId="0" fontId="12" fillId="0" borderId="16" xfId="0" applyNumberFormat="1" applyFont="1" applyFill="1" applyBorder="1" applyAlignment="1" applyProtection="1">
      <alignment horizontal="left" vertical="center" wrapText="1"/>
      <protection locked="0"/>
    </xf>
    <xf numFmtId="0" fontId="12" fillId="0" borderId="13" xfId="0" applyNumberFormat="1" applyFont="1" applyFill="1" applyBorder="1" applyAlignment="1" applyProtection="1">
      <alignment horizontal="left" vertical="center" wrapText="1"/>
      <protection locked="0"/>
    </xf>
    <xf numFmtId="0" fontId="12" fillId="0" borderId="20" xfId="0" applyNumberFormat="1" applyFont="1" applyFill="1" applyBorder="1" applyAlignment="1" applyProtection="1">
      <alignment vertical="center" wrapText="1"/>
      <protection locked="0"/>
    </xf>
    <xf numFmtId="0" fontId="12" fillId="0" borderId="21" xfId="0" applyNumberFormat="1" applyFont="1" applyFill="1" applyBorder="1" applyAlignment="1" applyProtection="1">
      <alignment horizontal="left" vertical="center" wrapText="1"/>
      <protection locked="0"/>
    </xf>
    <xf numFmtId="0" fontId="12" fillId="0" borderId="19" xfId="0" applyNumberFormat="1" applyFont="1" applyFill="1" applyBorder="1" applyAlignment="1" applyProtection="1">
      <alignment vertical="center" wrapText="1"/>
      <protection locked="0"/>
    </xf>
    <xf numFmtId="0" fontId="12" fillId="0" borderId="21" xfId="0" applyNumberFormat="1" applyFont="1" applyFill="1" applyBorder="1" applyAlignment="1" applyProtection="1">
      <alignment vertical="center" wrapText="1"/>
      <protection locked="0"/>
    </xf>
    <xf numFmtId="165" fontId="0" fillId="0" borderId="0" xfId="0" applyNumberFormat="1" applyFill="1" applyBorder="1" applyProtection="1"/>
    <xf numFmtId="0" fontId="0" fillId="0" borderId="0" xfId="0" applyFill="1" applyBorder="1" applyProtection="1"/>
    <xf numFmtId="0" fontId="11" fillId="0" borderId="0" xfId="0" applyFont="1" applyProtection="1"/>
    <xf numFmtId="0" fontId="11" fillId="0" borderId="0" xfId="0" applyFont="1" applyFill="1" applyBorder="1" applyAlignment="1" applyProtection="1">
      <alignment wrapText="1"/>
    </xf>
    <xf numFmtId="3" fontId="0" fillId="0" borderId="0" xfId="0" applyNumberFormat="1" applyFill="1" applyBorder="1" applyProtection="1"/>
    <xf numFmtId="0" fontId="2" fillId="0" borderId="0" xfId="0" applyFont="1" applyAlignment="1" applyProtection="1">
      <alignment horizontal="center"/>
    </xf>
    <xf numFmtId="3" fontId="0" fillId="7" borderId="9" xfId="0" applyNumberFormat="1" applyFill="1" applyBorder="1" applyProtection="1"/>
    <xf numFmtId="0" fontId="0" fillId="0" borderId="23" xfId="0" applyBorder="1" applyProtection="1"/>
    <xf numFmtId="0" fontId="9" fillId="7" borderId="24" xfId="0" applyFont="1" applyFill="1" applyBorder="1" applyProtection="1"/>
    <xf numFmtId="0" fontId="2" fillId="7" borderId="23" xfId="0" applyFont="1" applyFill="1" applyBorder="1" applyProtection="1"/>
    <xf numFmtId="0" fontId="0" fillId="7" borderId="23" xfId="0" applyFont="1" applyFill="1" applyBorder="1" applyProtection="1"/>
    <xf numFmtId="0" fontId="2" fillId="0" borderId="23" xfId="0" applyFont="1" applyBorder="1" applyProtection="1"/>
    <xf numFmtId="0" fontId="2" fillId="7" borderId="25" xfId="0" applyFont="1" applyFill="1" applyBorder="1" applyProtection="1"/>
    <xf numFmtId="3" fontId="0" fillId="7" borderId="23" xfId="0" applyNumberFormat="1" applyFill="1" applyBorder="1" applyProtection="1"/>
    <xf numFmtId="3" fontId="4" fillId="7" borderId="23" xfId="0" applyNumberFormat="1" applyFont="1" applyFill="1" applyBorder="1" applyProtection="1"/>
    <xf numFmtId="3" fontId="2" fillId="7" borderId="23" xfId="0" applyNumberFormat="1" applyFont="1" applyFill="1" applyBorder="1" applyAlignment="1" applyProtection="1">
      <alignment wrapText="1"/>
    </xf>
    <xf numFmtId="0" fontId="10" fillId="0" borderId="0" xfId="0" applyFont="1" applyAlignment="1" applyProtection="1">
      <alignment horizontal="center"/>
    </xf>
    <xf numFmtId="0" fontId="0" fillId="0" borderId="0" xfId="0" applyFont="1" applyFill="1" applyBorder="1" applyProtection="1"/>
    <xf numFmtId="0" fontId="9" fillId="0" borderId="0" xfId="0" applyFont="1" applyFill="1" applyBorder="1" applyProtection="1"/>
    <xf numFmtId="0" fontId="0" fillId="0" borderId="27" xfId="0" applyBorder="1" applyProtection="1"/>
    <xf numFmtId="0" fontId="0" fillId="0" borderId="28" xfId="0" applyBorder="1" applyProtection="1"/>
    <xf numFmtId="0" fontId="0" fillId="0" borderId="27" xfId="0" applyFont="1" applyFill="1" applyBorder="1" applyProtection="1"/>
    <xf numFmtId="0" fontId="0" fillId="0" borderId="29" xfId="0" applyBorder="1" applyProtection="1"/>
    <xf numFmtId="0" fontId="0" fillId="0" borderId="30" xfId="0" applyBorder="1" applyProtection="1"/>
    <xf numFmtId="0" fontId="2" fillId="0" borderId="33" xfId="0" applyFont="1" applyBorder="1" applyProtection="1"/>
    <xf numFmtId="0" fontId="11" fillId="0" borderId="34" xfId="0" applyFont="1" applyBorder="1" applyProtection="1"/>
    <xf numFmtId="0" fontId="11" fillId="0" borderId="34" xfId="0" applyFont="1" applyBorder="1" applyAlignment="1" applyProtection="1">
      <alignment horizontal="right"/>
    </xf>
    <xf numFmtId="0" fontId="11" fillId="0" borderId="26" xfId="0" applyFont="1" applyBorder="1" applyProtection="1"/>
    <xf numFmtId="3" fontId="0" fillId="7" borderId="3" xfId="1" applyNumberFormat="1" applyFont="1" applyFill="1" applyBorder="1" applyProtection="1"/>
    <xf numFmtId="3" fontId="0" fillId="0" borderId="4" xfId="1" applyNumberFormat="1" applyFont="1" applyBorder="1" applyProtection="1"/>
    <xf numFmtId="3" fontId="0" fillId="7" borderId="4" xfId="1" applyNumberFormat="1" applyFont="1" applyFill="1" applyBorder="1" applyProtection="1"/>
    <xf numFmtId="3" fontId="0" fillId="7" borderId="6" xfId="1" applyNumberFormat="1" applyFont="1" applyFill="1" applyBorder="1" applyProtection="1"/>
    <xf numFmtId="3" fontId="0" fillId="0" borderId="0" xfId="1" applyNumberFormat="1" applyFont="1" applyBorder="1" applyProtection="1"/>
    <xf numFmtId="3" fontId="0" fillId="7" borderId="0" xfId="1" applyNumberFormat="1" applyFont="1" applyFill="1" applyBorder="1" applyProtection="1"/>
    <xf numFmtId="3" fontId="0" fillId="7" borderId="8" xfId="1" applyNumberFormat="1" applyFont="1" applyFill="1" applyBorder="1" applyProtection="1"/>
    <xf numFmtId="3" fontId="0" fillId="0" borderId="9" xfId="1" applyNumberFormat="1" applyFont="1" applyBorder="1" applyProtection="1"/>
    <xf numFmtId="3" fontId="0" fillId="7" borderId="9" xfId="1" applyNumberFormat="1" applyFont="1" applyFill="1" applyBorder="1" applyProtection="1"/>
    <xf numFmtId="3" fontId="0" fillId="7" borderId="24" xfId="1" applyNumberFormat="1" applyFont="1" applyFill="1" applyBorder="1" applyProtection="1"/>
    <xf numFmtId="3" fontId="2" fillId="7" borderId="6" xfId="1" applyNumberFormat="1" applyFont="1" applyFill="1" applyBorder="1" applyProtection="1"/>
    <xf numFmtId="0" fontId="2" fillId="0" borderId="0" xfId="0" applyFont="1"/>
    <xf numFmtId="3" fontId="0" fillId="7" borderId="5" xfId="1" applyNumberFormat="1" applyFont="1" applyFill="1" applyBorder="1" applyProtection="1"/>
    <xf numFmtId="3" fontId="0" fillId="7" borderId="7" xfId="1" applyNumberFormat="1" applyFont="1" applyFill="1" applyBorder="1" applyProtection="1"/>
    <xf numFmtId="3" fontId="0" fillId="7" borderId="10" xfId="0" applyNumberFormat="1" applyFill="1" applyBorder="1" applyProtection="1"/>
    <xf numFmtId="0" fontId="4" fillId="0" borderId="0" xfId="0" applyFont="1" applyAlignment="1" applyProtection="1">
      <alignment horizontal="center"/>
      <protection locked="0"/>
    </xf>
    <xf numFmtId="0" fontId="12" fillId="0" borderId="16" xfId="0" applyNumberFormat="1" applyFont="1" applyFill="1" applyBorder="1" applyAlignment="1" applyProtection="1">
      <alignment horizontal="left" vertical="center" wrapText="1"/>
      <protection locked="0"/>
    </xf>
    <xf numFmtId="3" fontId="12" fillId="0" borderId="19" xfId="0" applyNumberFormat="1" applyFont="1" applyFill="1" applyBorder="1" applyAlignment="1" applyProtection="1">
      <alignment vertical="center" wrapText="1"/>
      <protection locked="0"/>
    </xf>
    <xf numFmtId="3" fontId="12" fillId="0" borderId="21" xfId="0" applyNumberFormat="1" applyFont="1" applyFill="1" applyBorder="1" applyAlignment="1" applyProtection="1">
      <alignment horizontal="left" vertical="center" wrapText="1"/>
      <protection locked="0"/>
    </xf>
    <xf numFmtId="3" fontId="12" fillId="0" borderId="16" xfId="0" applyNumberFormat="1" applyFont="1" applyFill="1" applyBorder="1" applyAlignment="1" applyProtection="1">
      <alignment horizontal="left" vertical="center" wrapText="1"/>
      <protection locked="0"/>
    </xf>
    <xf numFmtId="3" fontId="12" fillId="0" borderId="13" xfId="0" applyNumberFormat="1" applyFont="1" applyFill="1" applyBorder="1" applyAlignment="1" applyProtection="1">
      <alignment horizontal="left" vertical="center" wrapText="1"/>
      <protection locked="0"/>
    </xf>
    <xf numFmtId="164" fontId="12" fillId="0" borderId="0" xfId="0" applyNumberFormat="1" applyFont="1" applyFill="1" applyBorder="1" applyAlignment="1" applyProtection="1">
      <alignment vertical="top"/>
    </xf>
    <xf numFmtId="0" fontId="19" fillId="0" borderId="0" xfId="4" applyFont="1" applyFill="1" applyBorder="1" applyAlignment="1" applyProtection="1">
      <alignment horizontal="left" vertical="center"/>
    </xf>
    <xf numFmtId="0" fontId="2" fillId="0" borderId="0" xfId="0" applyFont="1" applyAlignment="1" applyProtection="1">
      <alignment horizontal="center" wrapText="1"/>
    </xf>
    <xf numFmtId="3" fontId="0" fillId="0" borderId="23" xfId="1" applyNumberFormat="1" applyFont="1" applyBorder="1" applyProtection="1"/>
    <xf numFmtId="3" fontId="0" fillId="7" borderId="25" xfId="0" applyNumberFormat="1" applyFill="1" applyBorder="1" applyProtection="1"/>
    <xf numFmtId="3" fontId="4" fillId="7" borderId="25" xfId="0" applyNumberFormat="1" applyFont="1" applyFill="1" applyBorder="1" applyProtection="1"/>
    <xf numFmtId="0" fontId="0" fillId="0" borderId="0" xfId="0" applyBorder="1"/>
    <xf numFmtId="0" fontId="0" fillId="0" borderId="0" xfId="0" applyFill="1" applyBorder="1"/>
    <xf numFmtId="0" fontId="0" fillId="0" borderId="36" xfId="0" applyBorder="1"/>
    <xf numFmtId="0" fontId="0" fillId="0" borderId="36" xfId="0" applyFill="1" applyBorder="1"/>
    <xf numFmtId="165" fontId="0" fillId="7" borderId="36" xfId="0" applyNumberFormat="1" applyFill="1" applyBorder="1"/>
    <xf numFmtId="3" fontId="0" fillId="0" borderId="36" xfId="0" applyNumberFormat="1" applyFill="1" applyBorder="1" applyProtection="1"/>
    <xf numFmtId="3" fontId="0" fillId="0" borderId="36" xfId="0" applyNumberFormat="1" applyBorder="1" applyProtection="1"/>
    <xf numFmtId="3" fontId="2" fillId="0" borderId="0" xfId="0" applyNumberFormat="1" applyFont="1" applyFill="1" applyBorder="1" applyProtection="1"/>
    <xf numFmtId="0" fontId="2" fillId="0" borderId="0" xfId="0" applyFont="1" applyFill="1" applyAlignment="1" applyProtection="1">
      <alignment horizontal="center"/>
    </xf>
    <xf numFmtId="3" fontId="0" fillId="0" borderId="9" xfId="1" applyNumberFormat="1" applyFont="1" applyFill="1" applyBorder="1" applyProtection="1"/>
    <xf numFmtId="3" fontId="0" fillId="7" borderId="8" xfId="0" applyNumberFormat="1" applyFill="1" applyBorder="1" applyProtection="1"/>
    <xf numFmtId="0" fontId="10" fillId="0" borderId="0" xfId="0" applyFont="1" applyAlignment="1">
      <alignment horizontal="justify" vertical="center"/>
    </xf>
    <xf numFmtId="0" fontId="4" fillId="0" borderId="0" xfId="0" applyFont="1" applyAlignment="1">
      <alignment horizontal="justify" vertical="center"/>
    </xf>
    <xf numFmtId="0" fontId="27" fillId="0" borderId="0" xfId="0" applyFont="1" applyAlignment="1">
      <alignment horizontal="justify" vertical="center"/>
    </xf>
    <xf numFmtId="164" fontId="8" fillId="0" borderId="0" xfId="0" applyNumberFormat="1" applyFont="1" applyFill="1" applyBorder="1" applyAlignment="1" applyProtection="1">
      <alignment horizontal="left" vertical="top" wrapText="1" indent="1"/>
    </xf>
    <xf numFmtId="0" fontId="1" fillId="0" borderId="0" xfId="4" applyFont="1" applyBorder="1" applyProtection="1"/>
    <xf numFmtId="0" fontId="1" fillId="0" borderId="0" xfId="4" applyFont="1" applyBorder="1" applyAlignment="1" applyProtection="1">
      <alignment wrapText="1"/>
    </xf>
    <xf numFmtId="0" fontId="12" fillId="0" borderId="35" xfId="0" applyNumberFormat="1" applyFont="1" applyFill="1" applyBorder="1" applyAlignment="1" applyProtection="1">
      <alignment vertical="center" wrapText="1"/>
      <protection locked="0"/>
    </xf>
    <xf numFmtId="0" fontId="2" fillId="0" borderId="0" xfId="0" applyFont="1" applyProtection="1"/>
    <xf numFmtId="0" fontId="25" fillId="0" borderId="0" xfId="0" applyFont="1" applyAlignment="1" applyProtection="1">
      <alignment horizontal="center" wrapText="1"/>
    </xf>
    <xf numFmtId="164" fontId="12" fillId="6" borderId="0" xfId="0" applyNumberFormat="1" applyFont="1" applyFill="1" applyBorder="1" applyAlignment="1" applyProtection="1">
      <alignment horizontal="left" vertical="top" wrapText="1"/>
    </xf>
    <xf numFmtId="164" fontId="24" fillId="6" borderId="0" xfId="0" applyNumberFormat="1" applyFont="1" applyFill="1" applyBorder="1" applyAlignment="1" applyProtection="1">
      <alignment horizontal="left" vertical="center" wrapText="1"/>
    </xf>
    <xf numFmtId="164" fontId="12" fillId="6" borderId="0" xfId="0" applyNumberFormat="1" applyFont="1" applyFill="1" applyBorder="1" applyAlignment="1" applyProtection="1">
      <alignment horizontal="center" vertical="center" wrapText="1"/>
    </xf>
    <xf numFmtId="164" fontId="24" fillId="6" borderId="0" xfId="0" applyNumberFormat="1" applyFont="1" applyFill="1" applyBorder="1" applyAlignment="1" applyProtection="1">
      <alignment horizontal="center" vertical="top" wrapText="1"/>
    </xf>
    <xf numFmtId="164" fontId="12" fillId="6" borderId="0" xfId="0" applyNumberFormat="1" applyFont="1" applyFill="1" applyBorder="1" applyAlignment="1" applyProtection="1">
      <alignment horizontal="left" vertical="top"/>
    </xf>
    <xf numFmtId="164" fontId="8" fillId="6" borderId="13" xfId="0" applyNumberFormat="1" applyFont="1" applyFill="1" applyBorder="1" applyAlignment="1" applyProtection="1">
      <alignment horizontal="left" vertical="top" wrapText="1"/>
    </xf>
    <xf numFmtId="0" fontId="12" fillId="0" borderId="16" xfId="0" applyNumberFormat="1" applyFont="1" applyFill="1" applyBorder="1" applyAlignment="1" applyProtection="1">
      <alignment horizontal="left" vertical="center" wrapText="1"/>
      <protection locked="0"/>
    </xf>
    <xf numFmtId="3" fontId="12" fillId="0" borderId="16" xfId="0" applyNumberFormat="1" applyFont="1" applyFill="1" applyBorder="1" applyAlignment="1" applyProtection="1">
      <alignment horizontal="left" vertical="center" wrapText="1"/>
      <protection locked="0"/>
    </xf>
    <xf numFmtId="164" fontId="12" fillId="6" borderId="22" xfId="0" applyNumberFormat="1" applyFont="1" applyFill="1" applyBorder="1" applyAlignment="1" applyProtection="1">
      <alignment horizontal="left" vertical="top" wrapText="1"/>
    </xf>
    <xf numFmtId="0" fontId="8" fillId="0" borderId="0" xfId="0" applyFont="1" applyAlignment="1" applyProtection="1">
      <alignment horizontal="left" wrapText="1"/>
    </xf>
    <xf numFmtId="0" fontId="10" fillId="0" borderId="7" xfId="0" applyFont="1" applyBorder="1" applyAlignment="1" applyProtection="1">
      <alignment horizontal="center" vertical="center"/>
    </xf>
    <xf numFmtId="0" fontId="8" fillId="0" borderId="1" xfId="0" applyFont="1" applyFill="1" applyBorder="1" applyAlignment="1" applyProtection="1">
      <alignment horizontal="center" wrapText="1"/>
    </xf>
    <xf numFmtId="0" fontId="8" fillId="0" borderId="0" xfId="0" applyFont="1" applyAlignment="1" applyProtection="1">
      <alignment horizontal="center" wrapText="1"/>
    </xf>
    <xf numFmtId="0" fontId="8" fillId="0" borderId="0" xfId="0" applyFont="1" applyAlignment="1" applyProtection="1">
      <alignment horizontal="center"/>
    </xf>
    <xf numFmtId="0" fontId="11" fillId="0" borderId="31" xfId="0" applyFont="1" applyBorder="1" applyAlignment="1" applyProtection="1">
      <alignment horizontal="center" wrapText="1"/>
    </xf>
    <xf numFmtId="0" fontId="11" fillId="0" borderId="32" xfId="0" applyFont="1" applyBorder="1" applyAlignment="1" applyProtection="1">
      <alignment horizontal="center" wrapText="1"/>
    </xf>
    <xf numFmtId="0" fontId="20" fillId="3" borderId="0" xfId="4" applyFont="1" applyFill="1" applyAlignment="1" applyProtection="1">
      <alignment horizontal="center" vertical="top" wrapText="1"/>
    </xf>
  </cellXfs>
  <cellStyles count="11">
    <cellStyle name="Comma" xfId="1" builtinId="3"/>
    <cellStyle name="Comma 2" xfId="2"/>
    <cellStyle name="Hyperlink 2" xfId="3"/>
    <cellStyle name="Normal" xfId="0" builtinId="0"/>
    <cellStyle name="Normal 2" xfId="4"/>
    <cellStyle name="Normal 3" xfId="5"/>
    <cellStyle name="Normal 4" xfId="6"/>
    <cellStyle name="Normal 5" xfId="7"/>
    <cellStyle name="Normal 6" xfId="8"/>
    <cellStyle name="Normal 7" xfId="9"/>
    <cellStyle name="Percent" xfId="10" builtinId="5"/>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70047"/>
      <rgbColor rgb="00FFFFFF"/>
      <rgbColor rgb="00FF0000"/>
      <rgbColor rgb="0000FF00"/>
      <rgbColor rgb="00969696"/>
      <rgbColor rgb="00FFFF00"/>
      <rgbColor rgb="00FF00FF"/>
      <rgbColor rgb="0000FFFF"/>
      <rgbColor rgb="00333333"/>
      <rgbColor rgb="00BFBFBF"/>
      <rgbColor rgb="00BA0547"/>
      <rgbColor rgb="007F7F7F"/>
      <rgbColor rgb="00800080"/>
      <rgbColor rgb="00000000"/>
      <rgbColor rgb="00C0C0C0"/>
      <rgbColor rgb="00808080"/>
      <rgbColor rgb="00F04C47"/>
      <rgbColor rgb="00F89451"/>
      <rgbColor rgb="00750047"/>
      <rgbColor rgb="0000ABD7"/>
      <rgbColor rgb="00BA0547"/>
      <rgbColor rgb="007ECCBE"/>
      <rgbColor rgb="00F67846"/>
      <rgbColor rgb="00333333"/>
      <rgbColor rgb="00BFBFBF"/>
      <rgbColor rgb="007F7F7F"/>
      <rgbColor rgb="00333333"/>
      <rgbColor rgb="00750047"/>
      <rgbColor rgb="00D1EEE7"/>
      <rgbColor rgb="007ECCBE"/>
      <rgbColor rgb="00F89451"/>
      <rgbColor rgb="00BA0547"/>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D1EEE7"/>
      <rgbColor rgb="00B2B2B2"/>
      <rgbColor rgb="00969696"/>
      <rgbColor rgb="0000ABD7"/>
      <rgbColor rgb="00339966"/>
      <rgbColor rgb="00750047"/>
      <rgbColor rgb="00F89451"/>
      <rgbColor rgb="00F04C47"/>
      <rgbColor rgb="00993366"/>
      <rgbColor rgb="007ECCBE"/>
      <rgbColor rgb="00F67846"/>
    </indexedColors>
    <mruColors>
      <color rgb="FFB4EEBA"/>
      <color rgb="FF99FF99"/>
      <color rgb="FFE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4438650</xdr:colOff>
      <xdr:row>0</xdr:row>
      <xdr:rowOff>0</xdr:rowOff>
    </xdr:from>
    <xdr:to>
      <xdr:col>4</xdr:col>
      <xdr:colOff>247650</xdr:colOff>
      <xdr:row>1</xdr:row>
      <xdr:rowOff>504825</xdr:rowOff>
    </xdr:to>
    <xdr:pic>
      <xdr:nvPicPr>
        <xdr:cNvPr id="860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0"/>
          <a:ext cx="13716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1790700</xdr:colOff>
      <xdr:row>0</xdr:row>
      <xdr:rowOff>19050</xdr:rowOff>
    </xdr:from>
    <xdr:to>
      <xdr:col>5</xdr:col>
      <xdr:colOff>133350</xdr:colOff>
      <xdr:row>2</xdr:row>
      <xdr:rowOff>523875</xdr:rowOff>
    </xdr:to>
    <xdr:pic>
      <xdr:nvPicPr>
        <xdr:cNvPr id="1762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95925" y="19050"/>
          <a:ext cx="135255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1038225</xdr:colOff>
      <xdr:row>0</xdr:row>
      <xdr:rowOff>9525</xdr:rowOff>
    </xdr:from>
    <xdr:to>
      <xdr:col>6</xdr:col>
      <xdr:colOff>209550</xdr:colOff>
      <xdr:row>2</xdr:row>
      <xdr:rowOff>523875</xdr:rowOff>
    </xdr:to>
    <xdr:pic>
      <xdr:nvPicPr>
        <xdr:cNvPr id="18618"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00675" y="9525"/>
          <a:ext cx="1352550"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523875</xdr:colOff>
      <xdr:row>0</xdr:row>
      <xdr:rowOff>28575</xdr:rowOff>
    </xdr:from>
    <xdr:to>
      <xdr:col>12</xdr:col>
      <xdr:colOff>152400</xdr:colOff>
      <xdr:row>2</xdr:row>
      <xdr:rowOff>533400</xdr:rowOff>
    </xdr:to>
    <xdr:pic>
      <xdr:nvPicPr>
        <xdr:cNvPr id="1960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96925" y="28575"/>
          <a:ext cx="1343025"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1190625</xdr:colOff>
      <xdr:row>0</xdr:row>
      <xdr:rowOff>0</xdr:rowOff>
    </xdr:from>
    <xdr:to>
      <xdr:col>9</xdr:col>
      <xdr:colOff>238125</xdr:colOff>
      <xdr:row>2</xdr:row>
      <xdr:rowOff>504825</xdr:rowOff>
    </xdr:to>
    <xdr:pic>
      <xdr:nvPicPr>
        <xdr:cNvPr id="2053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25350" y="0"/>
          <a:ext cx="1343025"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2305050</xdr:colOff>
      <xdr:row>0</xdr:row>
      <xdr:rowOff>0</xdr:rowOff>
    </xdr:from>
    <xdr:to>
      <xdr:col>7</xdr:col>
      <xdr:colOff>190500</xdr:colOff>
      <xdr:row>2</xdr:row>
      <xdr:rowOff>504825</xdr:rowOff>
    </xdr:to>
    <xdr:pic>
      <xdr:nvPicPr>
        <xdr:cNvPr id="2153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0" y="0"/>
          <a:ext cx="13335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1524000</xdr:colOff>
      <xdr:row>0</xdr:row>
      <xdr:rowOff>0</xdr:rowOff>
    </xdr:from>
    <xdr:to>
      <xdr:col>8</xdr:col>
      <xdr:colOff>180975</xdr:colOff>
      <xdr:row>2</xdr:row>
      <xdr:rowOff>504825</xdr:rowOff>
    </xdr:to>
    <xdr:pic>
      <xdr:nvPicPr>
        <xdr:cNvPr id="2254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63450" y="0"/>
          <a:ext cx="13335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4309581</xdr:colOff>
      <xdr:row>0</xdr:row>
      <xdr:rowOff>0</xdr:rowOff>
    </xdr:from>
    <xdr:to>
      <xdr:col>4</xdr:col>
      <xdr:colOff>247650</xdr:colOff>
      <xdr:row>1</xdr:row>
      <xdr:rowOff>590550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2931" y="0"/>
          <a:ext cx="1405419"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4366251</xdr:colOff>
      <xdr:row>0</xdr:row>
      <xdr:rowOff>0</xdr:rowOff>
    </xdr:from>
    <xdr:to>
      <xdr:col>4</xdr:col>
      <xdr:colOff>201130</xdr:colOff>
      <xdr:row>2</xdr:row>
      <xdr:rowOff>171450</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9601" y="0"/>
          <a:ext cx="1302229"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R47"/>
  <sheetViews>
    <sheetView showGridLines="0" zoomScale="90" zoomScaleNormal="90" workbookViewId="0">
      <selection activeCell="B9" sqref="B9"/>
    </sheetView>
  </sheetViews>
  <sheetFormatPr defaultColWidth="9.109375" defaultRowHeight="12.6" x14ac:dyDescent="0.2"/>
  <cols>
    <col min="1" max="1" width="2" style="3" customWidth="1"/>
    <col min="2" max="2" width="79.44140625" style="3" customWidth="1"/>
    <col min="3" max="4" width="2" style="3" customWidth="1"/>
    <col min="5" max="5" width="11.44140625" style="4" customWidth="1"/>
    <col min="6" max="256" width="11.44140625" style="1" customWidth="1"/>
    <col min="257" max="16384" width="9.109375" style="1"/>
  </cols>
  <sheetData>
    <row r="1" spans="1:44" ht="54" customHeight="1" x14ac:dyDescent="0.2">
      <c r="A1" s="35"/>
      <c r="B1" s="36"/>
      <c r="C1" s="36"/>
      <c r="D1" s="35"/>
    </row>
    <row r="2" spans="1:44" s="62" customFormat="1" ht="54" customHeight="1" x14ac:dyDescent="0.4">
      <c r="A2" s="58"/>
      <c r="B2" s="59" t="s">
        <v>296</v>
      </c>
      <c r="C2" s="60"/>
      <c r="D2" s="58"/>
      <c r="E2" s="61"/>
    </row>
    <row r="3" spans="1:44" ht="12" customHeight="1" x14ac:dyDescent="0.2">
      <c r="A3" s="35"/>
      <c r="B3" s="37"/>
      <c r="C3" s="37"/>
      <c r="D3" s="35"/>
      <c r="E3" s="7"/>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row>
    <row r="4" spans="1:44" ht="12" customHeight="1" x14ac:dyDescent="0.2">
      <c r="A4" s="32"/>
      <c r="B4" s="33"/>
      <c r="C4" s="33"/>
      <c r="D4" s="32"/>
    </row>
    <row r="5" spans="1:44" ht="12" customHeight="1" x14ac:dyDescent="0.2">
      <c r="A5" s="32"/>
      <c r="B5" s="38"/>
      <c r="C5" s="38"/>
      <c r="D5" s="32"/>
    </row>
    <row r="6" spans="1:44" ht="128.1" customHeight="1" x14ac:dyDescent="0.2">
      <c r="A6" s="32"/>
      <c r="B6" s="42" t="s">
        <v>299</v>
      </c>
      <c r="C6" s="38"/>
      <c r="D6" s="32"/>
    </row>
    <row r="7" spans="1:44" ht="111.9" customHeight="1" x14ac:dyDescent="0.2">
      <c r="A7" s="32"/>
      <c r="B7" s="43" t="s">
        <v>50</v>
      </c>
      <c r="C7" s="41"/>
      <c r="D7" s="32"/>
    </row>
    <row r="8" spans="1:44" ht="123" customHeight="1" x14ac:dyDescent="0.2">
      <c r="A8" s="32"/>
      <c r="B8" s="43" t="s">
        <v>300</v>
      </c>
      <c r="C8" s="34"/>
      <c r="D8" s="32"/>
    </row>
    <row r="9" spans="1:44" ht="145.80000000000001" x14ac:dyDescent="0.2">
      <c r="A9" s="32"/>
      <c r="B9" s="45" t="s">
        <v>51</v>
      </c>
      <c r="C9" s="39"/>
      <c r="D9" s="32"/>
    </row>
    <row r="10" spans="1:44" ht="12" customHeight="1" x14ac:dyDescent="0.2">
      <c r="A10" s="32"/>
      <c r="B10" s="39"/>
      <c r="C10" s="39"/>
      <c r="D10" s="32"/>
      <c r="F10" s="177"/>
      <c r="G10" s="177"/>
      <c r="H10" s="177"/>
      <c r="I10" s="177"/>
      <c r="J10" s="177"/>
    </row>
    <row r="11" spans="1:44" ht="12" customHeight="1" x14ac:dyDescent="0.2">
      <c r="A11" s="32"/>
      <c r="B11" s="40"/>
      <c r="C11" s="40"/>
      <c r="D11" s="32"/>
      <c r="F11" s="177"/>
      <c r="G11" s="177"/>
      <c r="H11" s="177"/>
      <c r="I11" s="177"/>
    </row>
    <row r="17" s="1" customFormat="1" x14ac:dyDescent="0.2"/>
    <row r="18" s="1" customFormat="1" x14ac:dyDescent="0.2"/>
    <row r="19" s="1" customFormat="1" x14ac:dyDescent="0.2"/>
    <row r="20" s="1" customFormat="1" x14ac:dyDescent="0.2"/>
    <row r="21" s="1" customFormat="1" x14ac:dyDescent="0.2"/>
    <row r="22" s="1" customFormat="1" x14ac:dyDescent="0.2"/>
    <row r="23" s="1" customFormat="1" x14ac:dyDescent="0.2"/>
    <row r="24" s="1" customFormat="1" x14ac:dyDescent="0.2"/>
    <row r="25" s="1" customFormat="1" x14ac:dyDescent="0.2"/>
    <row r="26" s="1" customFormat="1" x14ac:dyDescent="0.2"/>
    <row r="27" s="1" customFormat="1" x14ac:dyDescent="0.2"/>
    <row r="28" s="1" customFormat="1" x14ac:dyDescent="0.2"/>
    <row r="29" s="1" customFormat="1" x14ac:dyDescent="0.2"/>
    <row r="30" s="1" customFormat="1" x14ac:dyDescent="0.2"/>
    <row r="31" s="1" customFormat="1" x14ac:dyDescent="0.2"/>
    <row r="32" s="1" customFormat="1" x14ac:dyDescent="0.2"/>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sheetData>
  <sheetProtection password="E2DA" sheet="1" objects="1" scenarios="1" selectLockedCells="1" selectUnlockedCells="1"/>
  <mergeCells count="2">
    <mergeCell ref="F10:J10"/>
    <mergeCell ref="F11:I11"/>
  </mergeCells>
  <phoneticPr fontId="3" type="noConversion"/>
  <pageMargins left="0.71" right="0.71" top="0.86614173228346458" bottom="0.86614173228346458" header="0.51" footer="0.51"/>
  <pageSetup paperSize="9"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3"/>
  <sheetViews>
    <sheetView showGridLines="0" tabSelected="1" topLeftCell="A5" zoomScale="90" zoomScaleNormal="90" workbookViewId="0">
      <selection activeCell="D21" sqref="D21"/>
    </sheetView>
  </sheetViews>
  <sheetFormatPr defaultColWidth="9.109375" defaultRowHeight="12.6" x14ac:dyDescent="0.2"/>
  <cols>
    <col min="1" max="1" width="2" style="3" customWidth="1"/>
    <col min="2" max="2" width="4.44140625" style="3" customWidth="1"/>
    <col min="3" max="3" width="49.109375" style="54" customWidth="1"/>
    <col min="4" max="4" width="43.109375" style="3" customWidth="1"/>
    <col min="5" max="5" width="2" style="3" customWidth="1"/>
    <col min="6" max="6" width="11.44140625" style="4" customWidth="1"/>
    <col min="7" max="256" width="11.44140625" style="1" customWidth="1"/>
    <col min="257" max="16384" width="9.109375" style="1"/>
  </cols>
  <sheetData>
    <row r="1" spans="1:45" ht="54" customHeight="1" x14ac:dyDescent="0.2">
      <c r="A1" s="35"/>
      <c r="B1" s="35"/>
      <c r="C1" s="47"/>
      <c r="D1" s="36"/>
      <c r="E1" s="35"/>
    </row>
    <row r="2" spans="1:45" ht="54" hidden="1" customHeight="1" x14ac:dyDescent="0.2">
      <c r="A2" s="35"/>
      <c r="B2" s="35"/>
      <c r="C2" s="47"/>
      <c r="D2" s="36"/>
      <c r="E2" s="35"/>
    </row>
    <row r="3" spans="1:45" ht="54" customHeight="1" x14ac:dyDescent="0.4">
      <c r="A3" s="35"/>
      <c r="B3" s="57" t="s">
        <v>0</v>
      </c>
      <c r="C3" s="56"/>
      <c r="D3" s="44"/>
      <c r="E3" s="35"/>
    </row>
    <row r="4" spans="1:45" ht="54" hidden="1" customHeight="1" x14ac:dyDescent="0.4">
      <c r="A4" s="35"/>
      <c r="B4" s="57"/>
      <c r="C4" s="56"/>
      <c r="D4" s="44"/>
      <c r="E4" s="35"/>
    </row>
    <row r="5" spans="1:45" ht="12" customHeight="1" x14ac:dyDescent="0.2">
      <c r="A5" s="35"/>
      <c r="B5" s="35"/>
      <c r="C5" s="48"/>
      <c r="D5" s="37"/>
      <c r="E5" s="35"/>
      <c r="F5" s="7"/>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row>
    <row r="6" spans="1:45" ht="12" customHeight="1" x14ac:dyDescent="0.2">
      <c r="A6" s="32"/>
      <c r="B6" s="32"/>
      <c r="C6" s="49"/>
      <c r="D6" s="33"/>
      <c r="E6" s="32"/>
    </row>
    <row r="7" spans="1:45" s="20" customFormat="1" ht="21.9" customHeight="1" x14ac:dyDescent="0.25">
      <c r="A7" s="32"/>
      <c r="B7" s="55" t="s">
        <v>7</v>
      </c>
      <c r="C7" s="50"/>
      <c r="D7" s="63"/>
      <c r="E7" s="32"/>
      <c r="F7" s="14"/>
    </row>
    <row r="8" spans="1:45" ht="6.9" customHeight="1" x14ac:dyDescent="0.2">
      <c r="A8" s="32"/>
      <c r="B8" s="32"/>
      <c r="C8" s="71"/>
      <c r="D8" s="46"/>
      <c r="E8" s="32"/>
    </row>
    <row r="9" spans="1:45" ht="29.1" customHeight="1" thickBot="1" x14ac:dyDescent="0.25">
      <c r="A9" s="32"/>
      <c r="B9" s="72">
        <v>1</v>
      </c>
      <c r="C9" s="71" t="s">
        <v>301</v>
      </c>
      <c r="D9" s="90"/>
      <c r="E9" s="32"/>
    </row>
    <row r="10" spans="1:45" ht="29.1" customHeight="1" thickTop="1" x14ac:dyDescent="0.2">
      <c r="A10" s="32"/>
      <c r="B10" s="72">
        <v>2</v>
      </c>
      <c r="C10" s="71" t="s">
        <v>302</v>
      </c>
      <c r="D10" s="92"/>
      <c r="E10" s="32"/>
    </row>
    <row r="11" spans="1:45" ht="29.1" customHeight="1" x14ac:dyDescent="0.2">
      <c r="A11" s="32"/>
      <c r="B11" s="72"/>
      <c r="C11" s="71" t="s">
        <v>47</v>
      </c>
      <c r="D11" s="93"/>
      <c r="E11" s="32"/>
    </row>
    <row r="12" spans="1:45" ht="29.1" customHeight="1" x14ac:dyDescent="0.2">
      <c r="A12" s="32"/>
      <c r="B12" s="72"/>
      <c r="C12" s="71" t="s">
        <v>48</v>
      </c>
      <c r="D12" s="93"/>
      <c r="E12" s="32"/>
    </row>
    <row r="13" spans="1:45" ht="29.1" customHeight="1" x14ac:dyDescent="0.2">
      <c r="A13" s="32"/>
      <c r="B13" s="72">
        <v>3</v>
      </c>
      <c r="C13" s="71" t="s">
        <v>45</v>
      </c>
      <c r="D13" s="93"/>
      <c r="E13" s="32"/>
    </row>
    <row r="14" spans="1:45" ht="29.1" customHeight="1" x14ac:dyDescent="0.2">
      <c r="A14" s="32"/>
      <c r="B14" s="72">
        <v>4</v>
      </c>
      <c r="C14" s="71" t="s">
        <v>46</v>
      </c>
      <c r="D14" s="93"/>
      <c r="E14" s="32"/>
    </row>
    <row r="15" spans="1:45" ht="29.1" customHeight="1" x14ac:dyDescent="0.2">
      <c r="A15" s="32"/>
      <c r="B15" s="72">
        <v>5</v>
      </c>
      <c r="C15" s="71" t="s">
        <v>390</v>
      </c>
      <c r="D15" s="94"/>
      <c r="E15" s="32"/>
    </row>
    <row r="16" spans="1:45" ht="29.1" customHeight="1" x14ac:dyDescent="0.2">
      <c r="A16" s="32"/>
      <c r="B16" s="72">
        <v>6</v>
      </c>
      <c r="C16" s="71" t="s">
        <v>1</v>
      </c>
      <c r="D16" s="77" t="s">
        <v>8</v>
      </c>
      <c r="E16" s="32"/>
    </row>
    <row r="17" spans="1:10" ht="29.1" customHeight="1" x14ac:dyDescent="0.2">
      <c r="A17" s="32"/>
      <c r="B17" s="72">
        <v>7</v>
      </c>
      <c r="C17" s="71" t="s">
        <v>2</v>
      </c>
      <c r="D17" s="96"/>
      <c r="E17" s="32"/>
    </row>
    <row r="18" spans="1:10" ht="29.1" customHeight="1" x14ac:dyDescent="0.2">
      <c r="A18" s="32"/>
      <c r="B18" s="72">
        <v>8</v>
      </c>
      <c r="C18" s="71" t="s">
        <v>3</v>
      </c>
      <c r="D18" s="93"/>
      <c r="E18" s="32"/>
    </row>
    <row r="19" spans="1:10" ht="29.1" customHeight="1" thickBot="1" x14ac:dyDescent="0.25">
      <c r="A19" s="32"/>
      <c r="B19" s="72">
        <v>9</v>
      </c>
      <c r="C19" s="71" t="s">
        <v>4</v>
      </c>
      <c r="D19" s="91"/>
      <c r="E19" s="32"/>
    </row>
    <row r="20" spans="1:10" ht="29.1" customHeight="1" thickTop="1" x14ac:dyDescent="0.2">
      <c r="A20" s="32"/>
      <c r="B20" s="72">
        <v>10</v>
      </c>
      <c r="C20" s="52" t="s">
        <v>19</v>
      </c>
      <c r="D20" s="95"/>
      <c r="E20" s="32"/>
    </row>
    <row r="21" spans="1:10" ht="44.1" customHeight="1" x14ac:dyDescent="0.2">
      <c r="A21" s="32"/>
      <c r="B21" s="72">
        <v>11</v>
      </c>
      <c r="C21" s="52" t="s">
        <v>320</v>
      </c>
      <c r="D21" s="78" t="s">
        <v>39</v>
      </c>
      <c r="E21" s="32"/>
    </row>
    <row r="22" spans="1:10" ht="44.1" customHeight="1" x14ac:dyDescent="0.2">
      <c r="A22" s="32"/>
      <c r="B22" s="72">
        <v>12</v>
      </c>
      <c r="C22" s="52" t="s">
        <v>297</v>
      </c>
      <c r="D22" s="79" t="s">
        <v>8</v>
      </c>
      <c r="E22" s="32"/>
    </row>
    <row r="23" spans="1:10" ht="12" customHeight="1" x14ac:dyDescent="0.2">
      <c r="A23" s="32"/>
      <c r="B23" s="32"/>
      <c r="C23" s="53"/>
      <c r="D23" s="40"/>
      <c r="E23" s="32"/>
      <c r="G23" s="177"/>
      <c r="H23" s="177"/>
      <c r="I23" s="177"/>
      <c r="J23" s="177"/>
    </row>
  </sheetData>
  <sheetProtection password="E2DA" sheet="1" objects="1" scenarios="1" selectLockedCells="1"/>
  <mergeCells count="1">
    <mergeCell ref="G23:J23"/>
  </mergeCells>
  <phoneticPr fontId="3" type="noConversion"/>
  <dataValidations count="3">
    <dataValidation type="list" allowBlank="1" showInputMessage="1" showErrorMessage="1" sqref="D21">
      <formula1>CurrencySelect</formula1>
    </dataValidation>
    <dataValidation type="list" allowBlank="1" showInputMessage="1" showErrorMessage="1" sqref="D22">
      <formula1>RefCanc</formula1>
    </dataValidation>
    <dataValidation type="list" allowBlank="1" showInputMessage="1" showErrorMessage="1" sqref="D16">
      <formula1>CountryList</formula1>
    </dataValidation>
  </dataValidations>
  <pageMargins left="0.71" right="0.71" top="0.86614173228346458" bottom="0.86614173228346458" header="0.51" footer="0.51"/>
  <pageSetup paperSize="9" scale="88"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2"/>
  <sheetViews>
    <sheetView showGridLines="0" zoomScale="90" zoomScaleNormal="90" workbookViewId="0">
      <selection activeCell="C15" sqref="C15"/>
    </sheetView>
  </sheetViews>
  <sheetFormatPr defaultColWidth="9.109375" defaultRowHeight="12.6" x14ac:dyDescent="0.2"/>
  <cols>
    <col min="1" max="1" width="2" style="3" customWidth="1"/>
    <col min="2" max="2" width="3.33203125" style="3" customWidth="1"/>
    <col min="3" max="3" width="69" style="54" bestFit="1" customWidth="1"/>
    <col min="4" max="4" width="33.44140625" style="54" customWidth="1"/>
    <col min="5" max="5" width="30.6640625" style="3" customWidth="1"/>
    <col min="6" max="6" width="2" style="3" customWidth="1"/>
    <col min="7" max="7" width="11.44140625" style="4" customWidth="1"/>
    <col min="8" max="256" width="11.44140625" style="1" customWidth="1"/>
    <col min="257" max="16384" width="9.109375" style="1"/>
  </cols>
  <sheetData>
    <row r="1" spans="1:46" ht="54" customHeight="1" x14ac:dyDescent="0.2">
      <c r="A1" s="35"/>
      <c r="B1" s="35"/>
      <c r="C1" s="47"/>
      <c r="D1" s="47"/>
      <c r="E1" s="36"/>
      <c r="F1" s="35"/>
    </row>
    <row r="2" spans="1:46" ht="54" hidden="1" customHeight="1" x14ac:dyDescent="0.2">
      <c r="A2" s="35"/>
      <c r="B2" s="35"/>
      <c r="C2" s="47"/>
      <c r="D2" s="47"/>
      <c r="E2" s="36"/>
      <c r="F2" s="35"/>
    </row>
    <row r="3" spans="1:46" ht="54" customHeight="1" x14ac:dyDescent="0.4">
      <c r="A3" s="35"/>
      <c r="B3" s="57" t="s">
        <v>0</v>
      </c>
      <c r="C3" s="56"/>
      <c r="D3" s="56"/>
      <c r="E3" s="44"/>
      <c r="F3" s="35"/>
    </row>
    <row r="4" spans="1:46" ht="12" customHeight="1" x14ac:dyDescent="0.2">
      <c r="A4" s="35"/>
      <c r="B4" s="35"/>
      <c r="C4" s="48"/>
      <c r="D4" s="48"/>
      <c r="E4" s="37"/>
      <c r="F4" s="35"/>
      <c r="G4" s="7"/>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row>
    <row r="5" spans="1:46" ht="12" customHeight="1" x14ac:dyDescent="0.2">
      <c r="A5" s="32"/>
      <c r="B5" s="32"/>
      <c r="C5" s="49"/>
      <c r="D5" s="49"/>
      <c r="E5" s="33"/>
      <c r="F5" s="32"/>
    </row>
    <row r="6" spans="1:46" s="20" customFormat="1" ht="29.1" customHeight="1" x14ac:dyDescent="0.25">
      <c r="A6" s="32"/>
      <c r="B6" s="55" t="s">
        <v>23</v>
      </c>
      <c r="C6" s="50"/>
      <c r="D6" s="50"/>
      <c r="E6" s="63"/>
      <c r="F6" s="32"/>
      <c r="G6" s="14"/>
    </row>
    <row r="7" spans="1:46" ht="29.1" customHeight="1" x14ac:dyDescent="0.2">
      <c r="A7" s="32"/>
      <c r="B7" s="72">
        <v>1</v>
      </c>
      <c r="C7" s="51" t="s">
        <v>22</v>
      </c>
      <c r="D7" s="51"/>
      <c r="E7" s="80" t="s">
        <v>8</v>
      </c>
      <c r="F7" s="32"/>
    </row>
    <row r="8" spans="1:46" ht="29.1" customHeight="1" x14ac:dyDescent="0.2">
      <c r="A8" s="32"/>
      <c r="B8" s="72">
        <v>2</v>
      </c>
      <c r="C8" s="64" t="s">
        <v>20</v>
      </c>
      <c r="D8" s="51"/>
      <c r="E8" s="80" t="s">
        <v>8</v>
      </c>
      <c r="F8" s="32"/>
    </row>
    <row r="9" spans="1:46" ht="3" customHeight="1" x14ac:dyDescent="0.2">
      <c r="A9" s="32"/>
      <c r="B9" s="72">
        <v>1</v>
      </c>
      <c r="C9" s="51"/>
      <c r="D9" s="51"/>
      <c r="E9" s="51"/>
      <c r="F9" s="32"/>
    </row>
    <row r="10" spans="1:46" ht="45.75" customHeight="1" x14ac:dyDescent="0.2">
      <c r="A10" s="32"/>
      <c r="B10" s="72">
        <v>3</v>
      </c>
      <c r="C10" s="178" t="s">
        <v>389</v>
      </c>
      <c r="D10" s="178"/>
      <c r="E10" s="51"/>
      <c r="F10" s="32"/>
    </row>
    <row r="11" spans="1:46" ht="101.1" customHeight="1" x14ac:dyDescent="0.2">
      <c r="A11" s="32"/>
      <c r="B11" s="32"/>
      <c r="C11" s="50" t="s">
        <v>325</v>
      </c>
      <c r="D11" s="50" t="s">
        <v>321</v>
      </c>
      <c r="E11" s="50" t="s">
        <v>332</v>
      </c>
      <c r="F11" s="32"/>
    </row>
    <row r="12" spans="1:46" ht="44.1" customHeight="1" x14ac:dyDescent="0.2">
      <c r="A12" s="32"/>
      <c r="B12" s="32"/>
      <c r="C12" s="97"/>
      <c r="D12" s="81" t="s">
        <v>8</v>
      </c>
      <c r="E12" s="82" t="s">
        <v>8</v>
      </c>
      <c r="F12" s="32"/>
    </row>
    <row r="13" spans="1:46" ht="44.1" customHeight="1" x14ac:dyDescent="0.2">
      <c r="A13" s="32"/>
      <c r="B13" s="32"/>
      <c r="C13" s="97"/>
      <c r="D13" s="81" t="s">
        <v>8</v>
      </c>
      <c r="E13" s="82" t="s">
        <v>8</v>
      </c>
      <c r="F13" s="32"/>
    </row>
    <row r="14" spans="1:46" ht="44.1" customHeight="1" x14ac:dyDescent="0.2">
      <c r="A14" s="32"/>
      <c r="B14" s="32"/>
      <c r="C14" s="97"/>
      <c r="D14" s="81" t="s">
        <v>8</v>
      </c>
      <c r="E14" s="82" t="s">
        <v>8</v>
      </c>
      <c r="F14" s="32"/>
    </row>
    <row r="15" spans="1:46" ht="44.1" customHeight="1" x14ac:dyDescent="0.2">
      <c r="A15" s="32"/>
      <c r="B15" s="32"/>
      <c r="C15" s="97"/>
      <c r="D15" s="81" t="s">
        <v>8</v>
      </c>
      <c r="E15" s="82" t="s">
        <v>8</v>
      </c>
      <c r="F15" s="32"/>
    </row>
    <row r="16" spans="1:46" ht="44.1" customHeight="1" x14ac:dyDescent="0.2">
      <c r="A16" s="32"/>
      <c r="B16" s="32"/>
      <c r="C16" s="97"/>
      <c r="D16" s="81" t="s">
        <v>8</v>
      </c>
      <c r="E16" s="82" t="s">
        <v>8</v>
      </c>
      <c r="F16" s="32"/>
    </row>
    <row r="17" spans="1:11" ht="44.1" customHeight="1" x14ac:dyDescent="0.2">
      <c r="A17" s="32"/>
      <c r="B17" s="32"/>
      <c r="C17" s="97"/>
      <c r="D17" s="81" t="s">
        <v>8</v>
      </c>
      <c r="E17" s="82" t="s">
        <v>8</v>
      </c>
      <c r="F17" s="32"/>
    </row>
    <row r="18" spans="1:11" ht="44.1" customHeight="1" x14ac:dyDescent="0.2">
      <c r="A18" s="32"/>
      <c r="B18" s="32"/>
      <c r="C18" s="98"/>
      <c r="D18" s="81" t="s">
        <v>8</v>
      </c>
      <c r="E18" s="82" t="s">
        <v>8</v>
      </c>
      <c r="F18" s="32"/>
    </row>
    <row r="19" spans="1:11" ht="44.1" customHeight="1" x14ac:dyDescent="0.2">
      <c r="A19" s="32"/>
      <c r="B19" s="32"/>
      <c r="C19" s="98"/>
      <c r="D19" s="81" t="s">
        <v>8</v>
      </c>
      <c r="E19" s="82" t="s">
        <v>8</v>
      </c>
      <c r="F19" s="32"/>
    </row>
    <row r="20" spans="1:11" ht="44.1" customHeight="1" x14ac:dyDescent="0.2">
      <c r="A20" s="32"/>
      <c r="B20" s="32"/>
      <c r="C20" s="98"/>
      <c r="D20" s="81" t="s">
        <v>8</v>
      </c>
      <c r="E20" s="82" t="s">
        <v>8</v>
      </c>
      <c r="F20" s="32"/>
    </row>
    <row r="21" spans="1:11" ht="44.1" customHeight="1" x14ac:dyDescent="0.2">
      <c r="A21" s="32"/>
      <c r="B21" s="32"/>
      <c r="C21" s="97"/>
      <c r="D21" s="81" t="s">
        <v>8</v>
      </c>
      <c r="E21" s="82" t="s">
        <v>8</v>
      </c>
      <c r="F21" s="32"/>
    </row>
    <row r="22" spans="1:11" ht="12" customHeight="1" x14ac:dyDescent="0.2">
      <c r="A22" s="32"/>
      <c r="B22" s="32"/>
      <c r="C22" s="53"/>
      <c r="D22" s="53"/>
      <c r="E22" s="40"/>
      <c r="F22" s="32"/>
      <c r="H22" s="177"/>
      <c r="I22" s="177"/>
      <c r="J22" s="177"/>
      <c r="K22" s="177"/>
    </row>
  </sheetData>
  <sheetProtection password="E2DA" sheet="1" objects="1" scenarios="1" selectLockedCells="1"/>
  <mergeCells count="2">
    <mergeCell ref="H22:K22"/>
    <mergeCell ref="C10:D10"/>
  </mergeCells>
  <phoneticPr fontId="3" type="noConversion"/>
  <dataValidations count="4">
    <dataValidation type="list" allowBlank="1" showInputMessage="1" showErrorMessage="1" sqref="E7">
      <formula1>MainTypeOfUse</formula1>
    </dataValidation>
    <dataValidation type="list" allowBlank="1" showInputMessage="1" showErrorMessage="1" sqref="E8">
      <formula1>CommBus</formula1>
    </dataValidation>
    <dataValidation type="list" allowBlank="1" showInputMessage="1" showErrorMessage="1" sqref="D12:D21">
      <formula1>Training</formula1>
    </dataValidation>
    <dataValidation type="list" allowBlank="1" showInputMessage="1" showErrorMessage="1" sqref="E12:E21">
      <formula1>FlightTime</formula1>
    </dataValidation>
  </dataValidations>
  <pageMargins left="0.71" right="0.71" top="0.86614173228346458" bottom="0.86614173228346458" header="0.51" footer="0.51"/>
  <pageSetup paperSize="9" scale="63"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9"/>
  <sheetViews>
    <sheetView showGridLines="0" zoomScale="90" zoomScaleNormal="90" workbookViewId="0">
      <selection activeCell="G19" sqref="G19"/>
    </sheetView>
  </sheetViews>
  <sheetFormatPr defaultColWidth="9.109375" defaultRowHeight="12.6" x14ac:dyDescent="0.2"/>
  <cols>
    <col min="1" max="1" width="2" style="3" customWidth="1"/>
    <col min="2" max="2" width="2.88671875" style="3" customWidth="1"/>
    <col min="3" max="3" width="23.6640625" style="54" customWidth="1"/>
    <col min="4" max="4" width="35.44140625" style="54" customWidth="1"/>
    <col min="5" max="5" width="23.6640625" style="54" customWidth="1"/>
    <col min="6" max="6" width="23.88671875" style="54" customWidth="1"/>
    <col min="7" max="7" width="23.6640625" style="54" customWidth="1"/>
    <col min="8" max="8" width="26.109375" style="54" customWidth="1"/>
    <col min="9" max="10" width="23.6640625" style="54" customWidth="1"/>
    <col min="11" max="11" width="24" style="3" customWidth="1"/>
    <col min="12" max="12" width="2" style="3" customWidth="1"/>
    <col min="13" max="13" width="11.44140625" style="4" customWidth="1"/>
    <col min="14" max="256" width="11.44140625" style="1" customWidth="1"/>
    <col min="257" max="16384" width="9.109375" style="1"/>
  </cols>
  <sheetData>
    <row r="1" spans="1:52" ht="54" customHeight="1" x14ac:dyDescent="0.2">
      <c r="A1" s="35"/>
      <c r="B1" s="35"/>
      <c r="C1" s="47"/>
      <c r="D1" s="47"/>
      <c r="E1" s="47"/>
      <c r="F1" s="47"/>
      <c r="G1" s="47"/>
      <c r="H1" s="47"/>
      <c r="I1" s="47"/>
      <c r="J1" s="47"/>
      <c r="K1" s="36"/>
      <c r="L1" s="35"/>
    </row>
    <row r="2" spans="1:52" ht="54" hidden="1" customHeight="1" x14ac:dyDescent="0.2">
      <c r="A2" s="35"/>
      <c r="B2" s="35"/>
      <c r="C2" s="47"/>
      <c r="D2" s="47"/>
      <c r="E2" s="47"/>
      <c r="F2" s="47"/>
      <c r="G2" s="47"/>
      <c r="H2" s="47"/>
      <c r="I2" s="47"/>
      <c r="J2" s="47"/>
      <c r="K2" s="36"/>
      <c r="L2" s="35"/>
    </row>
    <row r="3" spans="1:52" ht="54" customHeight="1" x14ac:dyDescent="0.4">
      <c r="A3" s="35"/>
      <c r="B3" s="57" t="s">
        <v>0</v>
      </c>
      <c r="C3" s="56"/>
      <c r="D3" s="56"/>
      <c r="E3" s="56"/>
      <c r="F3" s="56"/>
      <c r="G3" s="56"/>
      <c r="H3" s="56"/>
      <c r="I3" s="56"/>
      <c r="J3" s="56"/>
      <c r="K3" s="44"/>
      <c r="L3" s="35"/>
    </row>
    <row r="4" spans="1:52" ht="12" customHeight="1" x14ac:dyDescent="0.2">
      <c r="A4" s="35"/>
      <c r="B4" s="35"/>
      <c r="C4" s="48"/>
      <c r="D4" s="48"/>
      <c r="E4" s="48"/>
      <c r="F4" s="48"/>
      <c r="G4" s="48"/>
      <c r="H4" s="48"/>
      <c r="I4" s="48"/>
      <c r="J4" s="48"/>
      <c r="K4" s="37"/>
      <c r="L4" s="35"/>
      <c r="M4" s="7"/>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row>
    <row r="5" spans="1:52" ht="12" customHeight="1" x14ac:dyDescent="0.2">
      <c r="A5" s="32"/>
      <c r="B5" s="32"/>
      <c r="C5" s="49"/>
      <c r="D5" s="49"/>
      <c r="E5" s="49"/>
      <c r="F5" s="49"/>
      <c r="G5" s="49"/>
      <c r="H5" s="49"/>
      <c r="I5" s="49"/>
      <c r="J5" s="49"/>
      <c r="K5" s="33"/>
      <c r="L5" s="32"/>
    </row>
    <row r="6" spans="1:52" s="20" customFormat="1" ht="21.9" customHeight="1" x14ac:dyDescent="0.25">
      <c r="A6" s="32"/>
      <c r="B6" s="55" t="s">
        <v>24</v>
      </c>
      <c r="C6" s="50"/>
      <c r="D6" s="50"/>
      <c r="E6" s="50"/>
      <c r="F6" s="50"/>
      <c r="G6" s="50"/>
      <c r="H6" s="50"/>
      <c r="I6" s="88"/>
      <c r="J6" s="50"/>
      <c r="K6" s="63"/>
      <c r="L6" s="32"/>
      <c r="M6" s="14"/>
    </row>
    <row r="7" spans="1:52" s="20" customFormat="1" ht="6.9" customHeight="1" x14ac:dyDescent="0.25">
      <c r="A7" s="32"/>
      <c r="B7" s="55"/>
      <c r="C7" s="50"/>
      <c r="D7" s="50"/>
      <c r="E7" s="50"/>
      <c r="F7" s="50"/>
      <c r="G7" s="50"/>
      <c r="H7" s="50"/>
      <c r="I7" s="50"/>
      <c r="J7" s="50"/>
      <c r="K7" s="63"/>
      <c r="L7" s="32"/>
      <c r="M7" s="14"/>
    </row>
    <row r="8" spans="1:52" ht="42.75" customHeight="1" x14ac:dyDescent="0.2">
      <c r="A8" s="32"/>
      <c r="B8" s="65">
        <v>1</v>
      </c>
      <c r="C8" s="178" t="s">
        <v>21</v>
      </c>
      <c r="D8" s="178"/>
      <c r="E8" s="51"/>
      <c r="F8" s="175" t="s">
        <v>8</v>
      </c>
      <c r="G8" s="180" t="s">
        <v>393</v>
      </c>
      <c r="H8" s="180"/>
      <c r="I8" s="180"/>
      <c r="J8" s="180"/>
      <c r="K8" s="63"/>
      <c r="L8" s="32"/>
    </row>
    <row r="9" spans="1:52" ht="3" customHeight="1" x14ac:dyDescent="0.2">
      <c r="A9" s="32"/>
      <c r="B9" s="65"/>
      <c r="C9" s="51"/>
      <c r="D9" s="51"/>
      <c r="E9" s="51"/>
      <c r="F9" s="83"/>
      <c r="G9" s="50"/>
      <c r="H9" s="51"/>
      <c r="I9" s="51"/>
      <c r="J9" s="51"/>
      <c r="K9" s="63"/>
      <c r="L9" s="32"/>
    </row>
    <row r="10" spans="1:52" ht="29.1" customHeight="1" x14ac:dyDescent="0.2">
      <c r="A10" s="32"/>
      <c r="B10" s="65">
        <v>2</v>
      </c>
      <c r="C10" s="64" t="s">
        <v>322</v>
      </c>
      <c r="D10" s="51"/>
      <c r="E10" s="86" t="str">
        <f>GeneralInformation!$D$21</f>
        <v>EUR</v>
      </c>
      <c r="F10" s="79">
        <v>2600000</v>
      </c>
      <c r="G10" s="66"/>
      <c r="H10" s="66"/>
      <c r="I10" s="66"/>
      <c r="J10" s="66"/>
      <c r="K10" s="63"/>
      <c r="L10" s="32"/>
    </row>
    <row r="11" spans="1:52" ht="3" customHeight="1" x14ac:dyDescent="0.2">
      <c r="A11" s="32"/>
      <c r="B11" s="32"/>
      <c r="C11" s="51"/>
      <c r="D11" s="51"/>
      <c r="E11" s="51"/>
      <c r="F11" s="83"/>
      <c r="G11" s="51"/>
      <c r="H11" s="51"/>
      <c r="I11" s="51"/>
      <c r="J11" s="51"/>
      <c r="K11" s="51"/>
      <c r="L11" s="32"/>
    </row>
    <row r="12" spans="1:52" ht="29.1" customHeight="1" x14ac:dyDescent="0.2">
      <c r="A12" s="32"/>
      <c r="B12" s="65">
        <v>3</v>
      </c>
      <c r="C12" s="178" t="s">
        <v>25</v>
      </c>
      <c r="D12" s="178"/>
      <c r="E12" s="178"/>
      <c r="F12" s="79" t="s">
        <v>8</v>
      </c>
      <c r="G12" s="51"/>
      <c r="H12" s="51"/>
      <c r="I12" s="51"/>
      <c r="J12" s="51"/>
      <c r="K12" s="51"/>
      <c r="L12" s="32"/>
    </row>
    <row r="13" spans="1:52" ht="3" customHeight="1" x14ac:dyDescent="0.2">
      <c r="A13" s="32"/>
      <c r="B13" s="65"/>
      <c r="C13" s="51"/>
      <c r="D13" s="51"/>
      <c r="E13" s="51"/>
      <c r="F13" s="51"/>
      <c r="G13" s="51"/>
      <c r="H13" s="51"/>
      <c r="I13" s="51"/>
      <c r="J13" s="51"/>
      <c r="K13" s="51"/>
      <c r="L13" s="32"/>
    </row>
    <row r="14" spans="1:52" ht="29.1" customHeight="1" x14ac:dyDescent="0.2">
      <c r="A14" s="32"/>
      <c r="B14" s="65">
        <v>4</v>
      </c>
      <c r="C14" s="51" t="s">
        <v>33</v>
      </c>
      <c r="D14" s="86"/>
      <c r="E14" s="84" t="s">
        <v>8</v>
      </c>
      <c r="F14" s="179" t="str">
        <f>CONCATENATE("Please note: Any operator undertaking their UAS training course/school/academy and not having a minimum of 10 hours UAS flight time will be subject to a minimum deductible of ",GeneralInformation!$D$21, VLOOKUP(GeneralInformation!D21,DataValidation!$J$8:$K$16,2,FALSE)," in the event of a claim")</f>
        <v>Please note: Any operator undertaking their UAS training course/school/academy and not having a minimum of 10 hours UAS flight time will be subject to a minimum deductible of EUR600 in the event of a claim</v>
      </c>
      <c r="G14" s="179"/>
      <c r="H14" s="179"/>
      <c r="I14" s="179"/>
      <c r="J14" s="179"/>
      <c r="K14" s="179"/>
      <c r="L14" s="32"/>
    </row>
    <row r="15" spans="1:52" ht="3" customHeight="1" x14ac:dyDescent="0.2">
      <c r="A15" s="32"/>
      <c r="B15" s="65"/>
      <c r="C15" s="51"/>
      <c r="D15" s="51"/>
      <c r="E15" s="51"/>
      <c r="F15" s="179"/>
      <c r="G15" s="179"/>
      <c r="H15" s="179"/>
      <c r="I15" s="179"/>
      <c r="J15" s="179"/>
      <c r="K15" s="179"/>
      <c r="L15" s="32"/>
    </row>
    <row r="16" spans="1:52" ht="29.1" customHeight="1" x14ac:dyDescent="0.2">
      <c r="A16" s="32"/>
      <c r="B16" s="65">
        <v>5</v>
      </c>
      <c r="C16" s="178" t="s">
        <v>17</v>
      </c>
      <c r="D16" s="178"/>
      <c r="E16" s="178"/>
      <c r="F16" s="178"/>
      <c r="G16" s="67"/>
      <c r="H16" s="67"/>
      <c r="I16" s="67"/>
      <c r="J16" s="85"/>
      <c r="K16" s="85"/>
      <c r="L16" s="32"/>
    </row>
    <row r="17" spans="1:17" ht="74.099999999999994" customHeight="1" x14ac:dyDescent="0.2">
      <c r="A17" s="32"/>
      <c r="B17" s="65"/>
      <c r="C17" s="50" t="s">
        <v>327</v>
      </c>
      <c r="D17" s="50" t="s">
        <v>326</v>
      </c>
      <c r="E17" s="50" t="s">
        <v>328</v>
      </c>
      <c r="F17" s="50" t="str">
        <f>CONCATENATE("Insured value 
in ",GeneralInformation!D21)</f>
        <v>Insured value 
in EUR</v>
      </c>
      <c r="G17" s="50" t="s">
        <v>323</v>
      </c>
      <c r="H17" s="50" t="s">
        <v>9</v>
      </c>
      <c r="I17" s="50" t="s">
        <v>10</v>
      </c>
      <c r="J17" s="50" t="s">
        <v>11</v>
      </c>
      <c r="K17" s="50" t="s">
        <v>339</v>
      </c>
      <c r="L17" s="32"/>
    </row>
    <row r="18" spans="1:17" ht="4.5" customHeight="1" x14ac:dyDescent="0.2">
      <c r="A18" s="32"/>
      <c r="B18" s="32"/>
      <c r="C18" s="50"/>
      <c r="D18" s="50"/>
      <c r="E18" s="50"/>
      <c r="F18" s="50"/>
      <c r="G18" s="50"/>
      <c r="H18" s="50"/>
      <c r="I18" s="50"/>
      <c r="J18" s="50"/>
      <c r="K18" s="50"/>
      <c r="L18" s="32"/>
    </row>
    <row r="19" spans="1:17" ht="42" customHeight="1" x14ac:dyDescent="0.2">
      <c r="A19" s="32"/>
      <c r="B19" s="32"/>
      <c r="C19" s="97"/>
      <c r="D19" s="97"/>
      <c r="E19" s="97"/>
      <c r="F19" s="150"/>
      <c r="G19" s="68" t="s">
        <v>8</v>
      </c>
      <c r="H19" s="68" t="s">
        <v>8</v>
      </c>
      <c r="I19" s="68" t="s">
        <v>8</v>
      </c>
      <c r="J19" s="68" t="s">
        <v>8</v>
      </c>
      <c r="K19" s="68" t="s">
        <v>8</v>
      </c>
      <c r="L19" s="32"/>
    </row>
    <row r="20" spans="1:17" ht="42" customHeight="1" x14ac:dyDescent="0.2">
      <c r="A20" s="32"/>
      <c r="B20" s="32"/>
      <c r="C20" s="97"/>
      <c r="D20" s="97"/>
      <c r="E20" s="97"/>
      <c r="F20" s="150"/>
      <c r="G20" s="68" t="s">
        <v>8</v>
      </c>
      <c r="H20" s="68" t="s">
        <v>8</v>
      </c>
      <c r="I20" s="68" t="s">
        <v>8</v>
      </c>
      <c r="J20" s="68" t="s">
        <v>8</v>
      </c>
      <c r="K20" s="68" t="s">
        <v>8</v>
      </c>
      <c r="L20" s="32"/>
    </row>
    <row r="21" spans="1:17" ht="42" customHeight="1" x14ac:dyDescent="0.2">
      <c r="A21" s="32"/>
      <c r="B21" s="32"/>
      <c r="C21" s="97"/>
      <c r="D21" s="97"/>
      <c r="E21" s="97"/>
      <c r="F21" s="150"/>
      <c r="G21" s="68" t="s">
        <v>8</v>
      </c>
      <c r="H21" s="68" t="s">
        <v>8</v>
      </c>
      <c r="I21" s="68" t="s">
        <v>8</v>
      </c>
      <c r="J21" s="68" t="s">
        <v>8</v>
      </c>
      <c r="K21" s="68" t="s">
        <v>8</v>
      </c>
      <c r="L21" s="32"/>
    </row>
    <row r="22" spans="1:17" ht="42" customHeight="1" x14ac:dyDescent="0.2">
      <c r="A22" s="32"/>
      <c r="B22" s="32"/>
      <c r="C22" s="97"/>
      <c r="D22" s="97"/>
      <c r="E22" s="97"/>
      <c r="F22" s="150"/>
      <c r="G22" s="68" t="s">
        <v>8</v>
      </c>
      <c r="H22" s="68" t="s">
        <v>8</v>
      </c>
      <c r="I22" s="68" t="s">
        <v>8</v>
      </c>
      <c r="J22" s="68" t="s">
        <v>8</v>
      </c>
      <c r="K22" s="68" t="s">
        <v>8</v>
      </c>
      <c r="L22" s="32"/>
    </row>
    <row r="23" spans="1:17" ht="42" customHeight="1" x14ac:dyDescent="0.2">
      <c r="A23" s="32"/>
      <c r="B23" s="32"/>
      <c r="C23" s="97"/>
      <c r="D23" s="97"/>
      <c r="E23" s="97"/>
      <c r="F23" s="150"/>
      <c r="G23" s="68" t="s">
        <v>8</v>
      </c>
      <c r="H23" s="68" t="s">
        <v>8</v>
      </c>
      <c r="I23" s="68" t="s">
        <v>8</v>
      </c>
      <c r="J23" s="68" t="s">
        <v>8</v>
      </c>
      <c r="K23" s="68" t="s">
        <v>8</v>
      </c>
      <c r="L23" s="32"/>
    </row>
    <row r="24" spans="1:17" ht="42" customHeight="1" x14ac:dyDescent="0.2">
      <c r="A24" s="32"/>
      <c r="B24" s="32"/>
      <c r="C24" s="97"/>
      <c r="D24" s="97"/>
      <c r="E24" s="97"/>
      <c r="F24" s="150"/>
      <c r="G24" s="68" t="s">
        <v>8</v>
      </c>
      <c r="H24" s="68" t="s">
        <v>8</v>
      </c>
      <c r="I24" s="68" t="s">
        <v>8</v>
      </c>
      <c r="J24" s="68" t="s">
        <v>8</v>
      </c>
      <c r="K24" s="68" t="s">
        <v>8</v>
      </c>
      <c r="L24" s="32"/>
    </row>
    <row r="25" spans="1:17" ht="42" customHeight="1" x14ac:dyDescent="0.2">
      <c r="A25" s="32"/>
      <c r="B25" s="32"/>
      <c r="C25" s="98"/>
      <c r="D25" s="98"/>
      <c r="E25" s="98"/>
      <c r="F25" s="150"/>
      <c r="G25" s="68" t="s">
        <v>8</v>
      </c>
      <c r="H25" s="68" t="s">
        <v>8</v>
      </c>
      <c r="I25" s="68" t="s">
        <v>8</v>
      </c>
      <c r="J25" s="68" t="s">
        <v>8</v>
      </c>
      <c r="K25" s="68" t="s">
        <v>8</v>
      </c>
      <c r="L25" s="32"/>
    </row>
    <row r="26" spans="1:17" ht="42" customHeight="1" x14ac:dyDescent="0.2">
      <c r="A26" s="32"/>
      <c r="B26" s="32"/>
      <c r="C26" s="98"/>
      <c r="D26" s="98"/>
      <c r="E26" s="98"/>
      <c r="F26" s="150"/>
      <c r="G26" s="68" t="s">
        <v>8</v>
      </c>
      <c r="H26" s="68" t="s">
        <v>8</v>
      </c>
      <c r="I26" s="68" t="s">
        <v>8</v>
      </c>
      <c r="J26" s="68" t="s">
        <v>8</v>
      </c>
      <c r="K26" s="68" t="s">
        <v>8</v>
      </c>
      <c r="L26" s="32"/>
    </row>
    <row r="27" spans="1:17" ht="42" customHeight="1" x14ac:dyDescent="0.2">
      <c r="A27" s="32"/>
      <c r="B27" s="32"/>
      <c r="C27" s="98"/>
      <c r="D27" s="98"/>
      <c r="E27" s="98"/>
      <c r="F27" s="151"/>
      <c r="G27" s="68" t="s">
        <v>8</v>
      </c>
      <c r="H27" s="68" t="s">
        <v>8</v>
      </c>
      <c r="I27" s="68" t="s">
        <v>8</v>
      </c>
      <c r="J27" s="68" t="s">
        <v>8</v>
      </c>
      <c r="K27" s="68" t="s">
        <v>8</v>
      </c>
      <c r="L27" s="32"/>
    </row>
    <row r="28" spans="1:17" ht="42" customHeight="1" x14ac:dyDescent="0.2">
      <c r="A28" s="32"/>
      <c r="B28" s="32"/>
      <c r="C28" s="97"/>
      <c r="D28" s="97"/>
      <c r="E28" s="97"/>
      <c r="F28" s="151"/>
      <c r="G28" s="68" t="s">
        <v>8</v>
      </c>
      <c r="H28" s="68" t="s">
        <v>8</v>
      </c>
      <c r="I28" s="68" t="s">
        <v>8</v>
      </c>
      <c r="J28" s="68" t="s">
        <v>8</v>
      </c>
      <c r="K28" s="68" t="s">
        <v>8</v>
      </c>
      <c r="L28" s="32"/>
    </row>
    <row r="29" spans="1:17" ht="12" customHeight="1" x14ac:dyDescent="0.2">
      <c r="A29" s="32"/>
      <c r="B29" s="32"/>
      <c r="C29" s="53"/>
      <c r="D29" s="53"/>
      <c r="E29" s="53"/>
      <c r="F29" s="53"/>
      <c r="G29" s="53"/>
      <c r="H29" s="53"/>
      <c r="I29" s="53"/>
      <c r="J29" s="53"/>
      <c r="K29" s="40"/>
      <c r="L29" s="32"/>
      <c r="N29" s="177"/>
      <c r="O29" s="177"/>
      <c r="P29" s="177"/>
      <c r="Q29" s="177"/>
    </row>
  </sheetData>
  <sheetProtection password="E2DA" sheet="1" objects="1" scenarios="1" selectLockedCells="1"/>
  <mergeCells count="6">
    <mergeCell ref="C8:D8"/>
    <mergeCell ref="N29:Q29"/>
    <mergeCell ref="C16:F16"/>
    <mergeCell ref="C12:E12"/>
    <mergeCell ref="F14:K15"/>
    <mergeCell ref="G8:J8"/>
  </mergeCells>
  <phoneticPr fontId="3" type="noConversion"/>
  <conditionalFormatting sqref="E14">
    <cfRule type="expression" dxfId="4" priority="2" stopIfTrue="1">
      <formula>$F$8="Stand Alone Third party liability"</formula>
    </cfRule>
  </conditionalFormatting>
  <conditionalFormatting sqref="G19:G28 I19:I28">
    <cfRule type="expression" dxfId="3" priority="1" stopIfTrue="1">
      <formula>$F$8="Stand Alone Third party liability"</formula>
    </cfRule>
  </conditionalFormatting>
  <dataValidations count="7">
    <dataValidation type="list" allowBlank="1" showInputMessage="1" showErrorMessage="1" sqref="F8">
      <formula1>CoverType</formula1>
    </dataValidation>
    <dataValidation type="list" allowBlank="1" showInputMessage="1" showErrorMessage="1" sqref="E14">
      <formula1>HullDed</formula1>
    </dataValidation>
    <dataValidation type="list" allowBlank="1" showInputMessage="1" showErrorMessage="1" sqref="J19:J28">
      <formula1>FlyingTime</formula1>
    </dataValidation>
    <dataValidation type="list" allowBlank="1" showInputMessage="1" showErrorMessage="1" sqref="I19:I28">
      <formula1>HomeBuilt</formula1>
    </dataValidation>
    <dataValidation type="list" allowBlank="1" showInputMessage="1" showErrorMessage="1" sqref="H19:H28">
      <formula1>MTOW</formula1>
    </dataValidation>
    <dataValidation type="list" allowBlank="1" showInputMessage="1" showErrorMessage="1" sqref="G19:G28">
      <formula1>PayloadCap</formula1>
    </dataValidation>
    <dataValidation type="list" allowBlank="1" showInputMessage="1" showErrorMessage="1" sqref="K19:K28">
      <formula1>CountryList</formula1>
    </dataValidation>
  </dataValidations>
  <pageMargins left="0.71" right="0.71" top="0.86614173228346458" bottom="0.86614173228346458" header="0.51" footer="0.51"/>
  <pageSetup paperSize="9" scale="56" fitToHeight="0" orientation="landscape"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DataValidation!$G$8:$G$17</xm:f>
          </x14:formula1>
          <xm:sqref>F10</xm:sqref>
        </x14:dataValidation>
        <x14:dataValidation type="list" allowBlank="1" showInputMessage="1" showErrorMessage="1">
          <x14:formula1>
            <xm:f>DataValidation!$E$22:$E$32</xm:f>
          </x14:formula1>
          <xm:sqref>F12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2"/>
  <sheetViews>
    <sheetView showGridLines="0" zoomScale="90" zoomScaleNormal="90" workbookViewId="0">
      <selection activeCell="F14" sqref="F14:H14"/>
    </sheetView>
  </sheetViews>
  <sheetFormatPr defaultColWidth="9.109375" defaultRowHeight="12.6" x14ac:dyDescent="0.2"/>
  <cols>
    <col min="1" max="1" width="2" style="3" customWidth="1"/>
    <col min="2" max="2" width="2.88671875" style="3" customWidth="1"/>
    <col min="3" max="6" width="32.44140625" style="54" customWidth="1"/>
    <col min="7" max="7" width="9.44140625" style="54" customWidth="1"/>
    <col min="8" max="8" width="32.44140625" style="3" customWidth="1"/>
    <col min="9" max="9" width="2" style="3" customWidth="1"/>
    <col min="10" max="10" width="11.44140625" style="4" customWidth="1"/>
    <col min="11" max="256" width="11.44140625" style="1" customWidth="1"/>
    <col min="257" max="16384" width="9.109375" style="1"/>
  </cols>
  <sheetData>
    <row r="1" spans="1:49" ht="54" customHeight="1" x14ac:dyDescent="0.2">
      <c r="A1" s="35"/>
      <c r="B1" s="35"/>
      <c r="C1" s="47"/>
      <c r="D1" s="47"/>
      <c r="E1" s="47"/>
      <c r="F1" s="47"/>
      <c r="G1" s="47"/>
      <c r="H1" s="36"/>
      <c r="I1" s="35"/>
    </row>
    <row r="2" spans="1:49" ht="54" hidden="1" customHeight="1" x14ac:dyDescent="0.2">
      <c r="A2" s="35"/>
      <c r="B2" s="35"/>
      <c r="C2" s="47"/>
      <c r="D2" s="47"/>
      <c r="E2" s="47"/>
      <c r="F2" s="47"/>
      <c r="G2" s="47"/>
      <c r="H2" s="36"/>
      <c r="I2" s="35"/>
    </row>
    <row r="3" spans="1:49" ht="54" customHeight="1" x14ac:dyDescent="0.4">
      <c r="A3" s="35"/>
      <c r="B3" s="57" t="s">
        <v>0</v>
      </c>
      <c r="C3" s="56"/>
      <c r="D3" s="56"/>
      <c r="E3" s="56"/>
      <c r="F3" s="56"/>
      <c r="G3" s="56"/>
      <c r="H3" s="44"/>
      <c r="I3" s="35"/>
    </row>
    <row r="4" spans="1:49" ht="12" customHeight="1" x14ac:dyDescent="0.2">
      <c r="A4" s="35"/>
      <c r="B4" s="35"/>
      <c r="C4" s="48"/>
      <c r="D4" s="48"/>
      <c r="E4" s="48"/>
      <c r="F4" s="48"/>
      <c r="G4" s="48"/>
      <c r="H4" s="37"/>
      <c r="I4" s="35"/>
      <c r="J4" s="7"/>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row>
    <row r="5" spans="1:49" ht="12" customHeight="1" x14ac:dyDescent="0.2">
      <c r="A5" s="32"/>
      <c r="B5" s="32"/>
      <c r="C5" s="49"/>
      <c r="D5" s="49"/>
      <c r="E5" s="49"/>
      <c r="F5" s="49"/>
      <c r="G5" s="49"/>
      <c r="H5" s="33"/>
      <c r="I5" s="32"/>
    </row>
    <row r="6" spans="1:49" s="20" customFormat="1" ht="33" customHeight="1" x14ac:dyDescent="0.25">
      <c r="A6" s="32"/>
      <c r="B6" s="55" t="s">
        <v>13</v>
      </c>
      <c r="C6" s="50"/>
      <c r="D6" s="50"/>
      <c r="E6" s="50"/>
      <c r="F6" s="50"/>
      <c r="G6" s="50"/>
      <c r="H6" s="63"/>
      <c r="I6" s="32"/>
      <c r="J6" s="14"/>
    </row>
    <row r="7" spans="1:49" s="20" customFormat="1" ht="31.5" customHeight="1" x14ac:dyDescent="0.25">
      <c r="A7" s="32"/>
      <c r="B7" s="65">
        <v>1</v>
      </c>
      <c r="C7" s="178" t="s">
        <v>324</v>
      </c>
      <c r="D7" s="178"/>
      <c r="E7" s="178"/>
      <c r="F7" s="178"/>
      <c r="G7" s="69"/>
      <c r="H7" s="150">
        <v>0</v>
      </c>
      <c r="I7" s="32"/>
      <c r="J7" s="14"/>
    </row>
    <row r="8" spans="1:49" ht="3" customHeight="1" x14ac:dyDescent="0.2">
      <c r="A8" s="32"/>
      <c r="B8" s="65"/>
      <c r="C8" s="69"/>
      <c r="D8" s="69"/>
      <c r="E8" s="69"/>
      <c r="F8" s="69"/>
      <c r="G8" s="69"/>
      <c r="H8" s="69"/>
      <c r="I8" s="32"/>
    </row>
    <row r="9" spans="1:49" ht="23.25" customHeight="1" x14ac:dyDescent="0.2">
      <c r="A9" s="32"/>
      <c r="B9" s="65">
        <v>2</v>
      </c>
      <c r="C9" s="182" t="str">
        <f>CONCATENATE("Please complete the following table with details of all individual Items, inclusive of the Ground Control Station(s) which exceed the value of ",GeneralInformation!D21,VLOOKUP(GeneralInformation!D21,DataValidation!$Q$8:$R$16,2,FALSE))</f>
        <v>Please complete the following table with details of all individual Items, inclusive of the Ground Control Station(s) which exceed the value of EUR10000</v>
      </c>
      <c r="D9" s="182"/>
      <c r="E9" s="182"/>
      <c r="F9" s="182"/>
      <c r="G9" s="182"/>
      <c r="H9" s="182"/>
      <c r="I9" s="32"/>
    </row>
    <row r="10" spans="1:49" ht="21" customHeight="1" x14ac:dyDescent="0.2">
      <c r="A10" s="32"/>
      <c r="B10" s="65"/>
      <c r="C10" s="181" t="str">
        <f>IF(SUM(F12:H21)&gt;(IF(ISNUMBER(H7), H7, 0)),"Error - Total less than individual items", "")</f>
        <v/>
      </c>
      <c r="D10" s="181"/>
      <c r="E10" s="181"/>
      <c r="F10" s="181"/>
      <c r="G10" s="181"/>
      <c r="H10" s="181"/>
      <c r="I10" s="32"/>
    </row>
    <row r="11" spans="1:49" ht="23.1" customHeight="1" x14ac:dyDescent="0.2">
      <c r="A11" s="32"/>
      <c r="B11" s="65"/>
      <c r="C11" s="183" t="s">
        <v>329</v>
      </c>
      <c r="D11" s="183"/>
      <c r="E11" s="183"/>
      <c r="F11" s="183" t="str">
        <f>CONCATENATE("Insured value in ",GeneralInformation!D21)</f>
        <v>Insured value in EUR</v>
      </c>
      <c r="G11" s="183"/>
      <c r="H11" s="50"/>
      <c r="I11" s="32"/>
    </row>
    <row r="12" spans="1:49" ht="42" customHeight="1" x14ac:dyDescent="0.2">
      <c r="A12" s="32"/>
      <c r="B12" s="32"/>
      <c r="C12" s="184"/>
      <c r="D12" s="184"/>
      <c r="E12" s="184"/>
      <c r="F12" s="185"/>
      <c r="G12" s="185"/>
      <c r="H12" s="185"/>
      <c r="I12" s="32"/>
    </row>
    <row r="13" spans="1:49" ht="42" customHeight="1" x14ac:dyDescent="0.2">
      <c r="A13" s="32"/>
      <c r="B13" s="32"/>
      <c r="C13" s="184"/>
      <c r="D13" s="184"/>
      <c r="E13" s="184"/>
      <c r="F13" s="185"/>
      <c r="G13" s="185"/>
      <c r="H13" s="185"/>
      <c r="I13" s="32"/>
    </row>
    <row r="14" spans="1:49" ht="42" customHeight="1" x14ac:dyDescent="0.2">
      <c r="A14" s="32"/>
      <c r="B14" s="32"/>
      <c r="C14" s="184"/>
      <c r="D14" s="184"/>
      <c r="E14" s="184"/>
      <c r="F14" s="185"/>
      <c r="G14" s="185"/>
      <c r="H14" s="185"/>
      <c r="I14" s="32"/>
    </row>
    <row r="15" spans="1:49" ht="42" customHeight="1" x14ac:dyDescent="0.2">
      <c r="A15" s="32"/>
      <c r="B15" s="32"/>
      <c r="C15" s="184"/>
      <c r="D15" s="184"/>
      <c r="E15" s="184"/>
      <c r="F15" s="185"/>
      <c r="G15" s="185"/>
      <c r="H15" s="185"/>
      <c r="I15" s="32"/>
    </row>
    <row r="16" spans="1:49" ht="42" customHeight="1" x14ac:dyDescent="0.2">
      <c r="A16" s="32"/>
      <c r="B16" s="32"/>
      <c r="C16" s="184"/>
      <c r="D16" s="184"/>
      <c r="E16" s="184"/>
      <c r="F16" s="185"/>
      <c r="G16" s="185"/>
      <c r="H16" s="185"/>
      <c r="I16" s="32"/>
    </row>
    <row r="17" spans="1:14" ht="42" customHeight="1" x14ac:dyDescent="0.2">
      <c r="A17" s="32"/>
      <c r="B17" s="32"/>
      <c r="C17" s="184"/>
      <c r="D17" s="184"/>
      <c r="E17" s="184"/>
      <c r="F17" s="185"/>
      <c r="G17" s="185"/>
      <c r="H17" s="185"/>
      <c r="I17" s="32"/>
    </row>
    <row r="18" spans="1:14" ht="42" customHeight="1" x14ac:dyDescent="0.2">
      <c r="A18" s="32"/>
      <c r="B18" s="32"/>
      <c r="C18" s="184"/>
      <c r="D18" s="184"/>
      <c r="E18" s="184"/>
      <c r="F18" s="185"/>
      <c r="G18" s="185"/>
      <c r="H18" s="185"/>
      <c r="I18" s="32"/>
    </row>
    <row r="19" spans="1:14" ht="42" customHeight="1" x14ac:dyDescent="0.2">
      <c r="A19" s="32"/>
      <c r="B19" s="32"/>
      <c r="C19" s="147"/>
      <c r="D19" s="147"/>
      <c r="E19" s="147"/>
      <c r="F19" s="150"/>
      <c r="G19" s="150"/>
      <c r="H19" s="150"/>
      <c r="I19" s="32"/>
    </row>
    <row r="20" spans="1:14" ht="42" customHeight="1" x14ac:dyDescent="0.2">
      <c r="A20" s="32"/>
      <c r="B20" s="32"/>
      <c r="C20" s="184"/>
      <c r="D20" s="184"/>
      <c r="E20" s="184"/>
      <c r="F20" s="185"/>
      <c r="G20" s="185"/>
      <c r="H20" s="185"/>
      <c r="I20" s="32"/>
    </row>
    <row r="21" spans="1:14" ht="42" customHeight="1" x14ac:dyDescent="0.2">
      <c r="A21" s="32"/>
      <c r="B21" s="32"/>
      <c r="C21" s="184"/>
      <c r="D21" s="184"/>
      <c r="E21" s="184"/>
      <c r="F21" s="185"/>
      <c r="G21" s="185"/>
      <c r="H21" s="185"/>
      <c r="I21" s="32"/>
    </row>
    <row r="22" spans="1:14" ht="12" customHeight="1" x14ac:dyDescent="0.2">
      <c r="A22" s="32"/>
      <c r="B22" s="32"/>
      <c r="C22" s="53"/>
      <c r="D22" s="53"/>
      <c r="E22" s="53"/>
      <c r="F22" s="53"/>
      <c r="G22" s="53"/>
      <c r="H22" s="40"/>
      <c r="I22" s="32"/>
      <c r="K22" s="177"/>
      <c r="L22" s="177"/>
      <c r="M22" s="177"/>
      <c r="N22" s="177"/>
    </row>
  </sheetData>
  <sheetProtection password="E2DA" sheet="1" objects="1" scenarios="1" selectLockedCells="1"/>
  <mergeCells count="24">
    <mergeCell ref="F21:H21"/>
    <mergeCell ref="C11:E11"/>
    <mergeCell ref="C20:E20"/>
    <mergeCell ref="F17:H17"/>
    <mergeCell ref="F18:H18"/>
    <mergeCell ref="C16:E16"/>
    <mergeCell ref="C17:E17"/>
    <mergeCell ref="C18:E18"/>
    <mergeCell ref="C10:H10"/>
    <mergeCell ref="K22:N22"/>
    <mergeCell ref="C7:F7"/>
    <mergeCell ref="C9:H9"/>
    <mergeCell ref="F11:G11"/>
    <mergeCell ref="C12:E12"/>
    <mergeCell ref="C13:E13"/>
    <mergeCell ref="C14:E14"/>
    <mergeCell ref="C15:E15"/>
    <mergeCell ref="C21:E21"/>
    <mergeCell ref="F12:H12"/>
    <mergeCell ref="F13:H13"/>
    <mergeCell ref="F14:H14"/>
    <mergeCell ref="F15:H15"/>
    <mergeCell ref="F16:H16"/>
    <mergeCell ref="F20:H20"/>
  </mergeCells>
  <phoneticPr fontId="3" type="noConversion"/>
  <pageMargins left="0.71" right="0.71" top="0.86614173228346458" bottom="0.86614173228346458" header="0.51" footer="0.51"/>
  <pageSetup paperSize="9" scale="74"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0"/>
  <sheetViews>
    <sheetView showGridLines="0" zoomScale="90" zoomScaleNormal="90" workbookViewId="0">
      <selection activeCell="C10" sqref="C10"/>
    </sheetView>
  </sheetViews>
  <sheetFormatPr defaultColWidth="9.109375" defaultRowHeight="12.6" x14ac:dyDescent="0.2"/>
  <cols>
    <col min="1" max="1" width="2" style="3" customWidth="1"/>
    <col min="2" max="2" width="2.88671875" style="3" customWidth="1"/>
    <col min="3" max="5" width="49.6640625" style="54" customWidth="1"/>
    <col min="6" max="6" width="49.6640625" style="3" customWidth="1"/>
    <col min="7" max="7" width="2" style="3" customWidth="1"/>
    <col min="8" max="8" width="11.44140625" style="4" customWidth="1"/>
    <col min="9" max="256" width="11.44140625" style="1" customWidth="1"/>
    <col min="257" max="16384" width="9.109375" style="1"/>
  </cols>
  <sheetData>
    <row r="1" spans="1:47" ht="54" customHeight="1" x14ac:dyDescent="0.2">
      <c r="A1" s="35"/>
      <c r="B1" s="35"/>
      <c r="C1" s="47"/>
      <c r="D1" s="47"/>
      <c r="E1" s="47"/>
      <c r="F1" s="36"/>
      <c r="G1" s="35"/>
    </row>
    <row r="2" spans="1:47" ht="54" hidden="1" customHeight="1" x14ac:dyDescent="0.2">
      <c r="A2" s="35"/>
      <c r="B2" s="35"/>
      <c r="C2" s="47"/>
      <c r="D2" s="47"/>
      <c r="E2" s="47"/>
      <c r="F2" s="36"/>
      <c r="G2" s="35"/>
    </row>
    <row r="3" spans="1:47" ht="54" customHeight="1" x14ac:dyDescent="0.4">
      <c r="A3" s="35"/>
      <c r="B3" s="57" t="s">
        <v>0</v>
      </c>
      <c r="C3" s="56"/>
      <c r="D3" s="56"/>
      <c r="E3" s="56"/>
      <c r="F3" s="44"/>
      <c r="G3" s="35"/>
    </row>
    <row r="4" spans="1:47" ht="12" customHeight="1" x14ac:dyDescent="0.2">
      <c r="A4" s="35"/>
      <c r="B4" s="35"/>
      <c r="C4" s="48"/>
      <c r="D4" s="48"/>
      <c r="E4" s="48"/>
      <c r="F4" s="37"/>
      <c r="G4" s="35"/>
      <c r="H4" s="7"/>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row>
    <row r="5" spans="1:47" ht="12" customHeight="1" x14ac:dyDescent="0.2">
      <c r="A5" s="32"/>
      <c r="B5" s="32"/>
      <c r="C5" s="49"/>
      <c r="D5" s="49"/>
      <c r="E5" s="49"/>
      <c r="F5" s="33"/>
      <c r="G5" s="32"/>
    </row>
    <row r="6" spans="1:47" s="20" customFormat="1" ht="33" customHeight="1" x14ac:dyDescent="0.25">
      <c r="A6" s="32"/>
      <c r="B6" s="55" t="s">
        <v>298</v>
      </c>
      <c r="C6" s="50"/>
      <c r="D6" s="50"/>
      <c r="E6" s="50"/>
      <c r="F6" s="63"/>
      <c r="G6" s="32"/>
      <c r="H6" s="14"/>
    </row>
    <row r="7" spans="1:47" s="20" customFormat="1" ht="27.9" customHeight="1" x14ac:dyDescent="0.25">
      <c r="A7" s="32"/>
      <c r="B7" s="65">
        <v>1</v>
      </c>
      <c r="C7" s="178" t="s">
        <v>14</v>
      </c>
      <c r="D7" s="178"/>
      <c r="E7" s="178"/>
      <c r="F7" s="178"/>
      <c r="G7" s="32"/>
      <c r="H7" s="14"/>
    </row>
    <row r="8" spans="1:47" s="20" customFormat="1" ht="42.75" customHeight="1" x14ac:dyDescent="0.25">
      <c r="A8" s="32"/>
      <c r="B8" s="65"/>
      <c r="C8" s="50" t="s">
        <v>327</v>
      </c>
      <c r="D8" s="50" t="s">
        <v>326</v>
      </c>
      <c r="E8" s="73" t="s">
        <v>330</v>
      </c>
      <c r="F8" s="50" t="str">
        <f>CONCATENATE("Insured value in ",GeneralInformation!D21)</f>
        <v>Insured value in EUR</v>
      </c>
      <c r="G8" s="32"/>
      <c r="H8" s="14"/>
    </row>
    <row r="9" spans="1:47" ht="22.5" hidden="1" customHeight="1" x14ac:dyDescent="0.2">
      <c r="A9" s="32"/>
      <c r="B9" s="65"/>
      <c r="C9" s="50"/>
      <c r="D9" s="50"/>
      <c r="E9" s="50"/>
      <c r="F9" s="50"/>
      <c r="G9" s="32"/>
    </row>
    <row r="10" spans="1:47" ht="42" customHeight="1" x14ac:dyDescent="0.2">
      <c r="A10" s="32"/>
      <c r="B10" s="32"/>
      <c r="C10" s="99"/>
      <c r="D10" s="99"/>
      <c r="E10" s="99"/>
      <c r="F10" s="149"/>
      <c r="G10" s="32"/>
    </row>
    <row r="11" spans="1:47" ht="42" customHeight="1" x14ac:dyDescent="0.2">
      <c r="A11" s="32"/>
      <c r="B11" s="32"/>
      <c r="C11" s="101"/>
      <c r="D11" s="99"/>
      <c r="E11" s="99"/>
      <c r="F11" s="149"/>
      <c r="G11" s="32"/>
    </row>
    <row r="12" spans="1:47" ht="42" customHeight="1" x14ac:dyDescent="0.2">
      <c r="A12" s="32"/>
      <c r="B12" s="32"/>
      <c r="C12" s="101"/>
      <c r="D12" s="99"/>
      <c r="E12" s="99"/>
      <c r="F12" s="149"/>
      <c r="G12" s="32"/>
    </row>
    <row r="13" spans="1:47" ht="42" customHeight="1" x14ac:dyDescent="0.2">
      <c r="A13" s="32"/>
      <c r="B13" s="32"/>
      <c r="C13" s="101"/>
      <c r="D13" s="99"/>
      <c r="E13" s="99"/>
      <c r="F13" s="149"/>
      <c r="G13" s="32"/>
    </row>
    <row r="14" spans="1:47" ht="42" customHeight="1" x14ac:dyDescent="0.2">
      <c r="A14" s="32"/>
      <c r="B14" s="32"/>
      <c r="C14" s="101"/>
      <c r="D14" s="99"/>
      <c r="E14" s="99"/>
      <c r="F14" s="149"/>
      <c r="G14" s="32"/>
    </row>
    <row r="15" spans="1:47" ht="42" customHeight="1" x14ac:dyDescent="0.2">
      <c r="A15" s="32"/>
      <c r="B15" s="32"/>
      <c r="C15" s="101"/>
      <c r="D15" s="99"/>
      <c r="E15" s="99"/>
      <c r="F15" s="149"/>
      <c r="G15" s="32"/>
    </row>
    <row r="16" spans="1:47" ht="42" customHeight="1" x14ac:dyDescent="0.2">
      <c r="A16" s="32"/>
      <c r="B16" s="32"/>
      <c r="C16" s="101"/>
      <c r="D16" s="99"/>
      <c r="E16" s="99"/>
      <c r="F16" s="149"/>
      <c r="G16" s="32"/>
    </row>
    <row r="17" spans="1:12" ht="42" customHeight="1" x14ac:dyDescent="0.2">
      <c r="A17" s="32"/>
      <c r="B17" s="32"/>
      <c r="C17" s="101"/>
      <c r="D17" s="99"/>
      <c r="E17" s="99"/>
      <c r="F17" s="149"/>
      <c r="G17" s="32"/>
    </row>
    <row r="18" spans="1:12" ht="42" customHeight="1" x14ac:dyDescent="0.2">
      <c r="A18" s="32"/>
      <c r="B18" s="32"/>
      <c r="C18" s="101"/>
      <c r="D18" s="99"/>
      <c r="E18" s="99"/>
      <c r="F18" s="149"/>
      <c r="G18" s="32"/>
    </row>
    <row r="19" spans="1:12" ht="42" customHeight="1" x14ac:dyDescent="0.2">
      <c r="A19" s="32"/>
      <c r="B19" s="32"/>
      <c r="C19" s="101"/>
      <c r="D19" s="99"/>
      <c r="E19" s="99"/>
      <c r="F19" s="149"/>
      <c r="G19" s="32"/>
    </row>
    <row r="20" spans="1:12" ht="12" customHeight="1" x14ac:dyDescent="0.2">
      <c r="A20" s="32"/>
      <c r="B20" s="32"/>
      <c r="C20" s="53"/>
      <c r="D20" s="53"/>
      <c r="E20" s="53"/>
      <c r="F20" s="40"/>
      <c r="G20" s="32"/>
      <c r="I20" s="177"/>
      <c r="J20" s="177"/>
      <c r="K20" s="177"/>
      <c r="L20" s="177"/>
    </row>
  </sheetData>
  <sheetProtection password="E2DA" sheet="1" objects="1" scenarios="1" selectLockedCells="1"/>
  <mergeCells count="2">
    <mergeCell ref="I20:L20"/>
    <mergeCell ref="C7:F7"/>
  </mergeCells>
  <phoneticPr fontId="3" type="noConversion"/>
  <pageMargins left="0.71" right="0.71" top="0.86614173228346458" bottom="0.86614173228346458" header="0.51" footer="0.51"/>
  <pageSetup paperSize="9" scale="65" fitToHeight="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showGridLines="0" zoomScale="90" zoomScaleNormal="90" workbookViewId="0">
      <selection activeCell="G7" sqref="G7"/>
    </sheetView>
  </sheetViews>
  <sheetFormatPr defaultColWidth="9.109375" defaultRowHeight="12.6" x14ac:dyDescent="0.2"/>
  <cols>
    <col min="1" max="1" width="2" style="3" customWidth="1"/>
    <col min="2" max="2" width="8" style="3" customWidth="1"/>
    <col min="3" max="3" width="26.109375" style="54" customWidth="1"/>
    <col min="4" max="6" width="38.109375" style="54" customWidth="1"/>
    <col min="7" max="7" width="40.88671875" style="3" customWidth="1"/>
    <col min="8" max="8" width="2" style="3" customWidth="1"/>
    <col min="9" max="9" width="11.44140625" style="4" customWidth="1"/>
    <col min="10" max="256" width="11.44140625" style="1" customWidth="1"/>
    <col min="257" max="16384" width="9.109375" style="1"/>
  </cols>
  <sheetData>
    <row r="1" spans="1:48" ht="54" customHeight="1" x14ac:dyDescent="0.2">
      <c r="A1" s="35"/>
      <c r="B1" s="35"/>
      <c r="C1" s="47"/>
      <c r="D1" s="47"/>
      <c r="E1" s="47"/>
      <c r="F1" s="47"/>
      <c r="G1" s="36"/>
      <c r="H1" s="35"/>
    </row>
    <row r="2" spans="1:48" ht="54" hidden="1" customHeight="1" x14ac:dyDescent="0.2">
      <c r="A2" s="35"/>
      <c r="B2" s="35"/>
      <c r="C2" s="47"/>
      <c r="D2" s="47"/>
      <c r="E2" s="47"/>
      <c r="F2" s="47"/>
      <c r="G2" s="36"/>
      <c r="H2" s="35"/>
    </row>
    <row r="3" spans="1:48" ht="54" customHeight="1" x14ac:dyDescent="0.4">
      <c r="A3" s="35"/>
      <c r="B3" s="57" t="s">
        <v>0</v>
      </c>
      <c r="C3" s="56"/>
      <c r="D3" s="56"/>
      <c r="E3" s="56"/>
      <c r="F3" s="56"/>
      <c r="G3" s="44"/>
      <c r="H3" s="35"/>
      <c r="I3" s="35"/>
    </row>
    <row r="4" spans="1:48" ht="12" customHeight="1" x14ac:dyDescent="0.2">
      <c r="A4" s="35"/>
      <c r="B4" s="35"/>
      <c r="C4" s="48"/>
      <c r="D4" s="48"/>
      <c r="E4" s="48"/>
      <c r="F4" s="48"/>
      <c r="G4" s="37"/>
      <c r="H4" s="35"/>
      <c r="I4" s="7"/>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row>
    <row r="5" spans="1:48" ht="12" customHeight="1" x14ac:dyDescent="0.2">
      <c r="A5" s="32"/>
      <c r="B5" s="32"/>
      <c r="C5" s="49"/>
      <c r="D5" s="49"/>
      <c r="E5" s="49"/>
      <c r="F5" s="49"/>
      <c r="G5" s="33"/>
      <c r="H5" s="32"/>
    </row>
    <row r="6" spans="1:48" s="20" customFormat="1" ht="33" customHeight="1" x14ac:dyDescent="0.25">
      <c r="A6" s="32"/>
      <c r="B6" s="55" t="s">
        <v>15</v>
      </c>
      <c r="C6" s="50"/>
      <c r="D6" s="50"/>
      <c r="E6" s="50"/>
      <c r="F6" s="50"/>
      <c r="G6" s="63"/>
      <c r="H6" s="32"/>
      <c r="I6" s="14"/>
    </row>
    <row r="7" spans="1:48" s="20" customFormat="1" ht="30.75" customHeight="1" x14ac:dyDescent="0.25">
      <c r="A7" s="32"/>
      <c r="B7" s="65">
        <v>1</v>
      </c>
      <c r="C7" s="178" t="s">
        <v>26</v>
      </c>
      <c r="D7" s="178"/>
      <c r="E7" s="186"/>
      <c r="F7" s="87"/>
      <c r="G7" s="89" t="s">
        <v>8</v>
      </c>
      <c r="H7" s="32"/>
      <c r="I7" s="14"/>
    </row>
    <row r="8" spans="1:48" s="20" customFormat="1" ht="9.9" customHeight="1" x14ac:dyDescent="0.25">
      <c r="A8" s="32"/>
      <c r="B8" s="65"/>
      <c r="C8" s="71"/>
      <c r="D8" s="71"/>
      <c r="E8" s="70"/>
      <c r="F8" s="70"/>
      <c r="G8" s="70"/>
      <c r="H8" s="32"/>
      <c r="I8" s="14"/>
    </row>
    <row r="9" spans="1:48" s="20" customFormat="1" ht="42.75" customHeight="1" x14ac:dyDescent="0.25">
      <c r="A9" s="74"/>
      <c r="B9" s="65">
        <v>2</v>
      </c>
      <c r="C9" s="178" t="str">
        <f>CONCATENATE("If the total value of all claims in the past 5 years amounts to ",GeneralInformation!D21,VLOOKUP(GeneralInformation!D21,DataValidation!V8:W16,2,FALSE)," or more, please provide details in the following table:")</f>
        <v>If the total value of all claims in the past 5 years amounts to EUR6000 or more, please provide details in the following table:</v>
      </c>
      <c r="D9" s="178"/>
      <c r="E9" s="178"/>
      <c r="F9" s="71"/>
      <c r="G9" s="75"/>
      <c r="H9" s="75"/>
      <c r="I9" s="14"/>
    </row>
    <row r="10" spans="1:48" ht="44.25" customHeight="1" x14ac:dyDescent="0.2">
      <c r="A10" s="32"/>
      <c r="B10" s="76" t="s">
        <v>16</v>
      </c>
      <c r="C10" s="50" t="s">
        <v>18</v>
      </c>
      <c r="D10" s="50" t="s">
        <v>303</v>
      </c>
      <c r="E10" s="50" t="s">
        <v>327</v>
      </c>
      <c r="F10" s="50" t="s">
        <v>326</v>
      </c>
      <c r="G10" s="50" t="s">
        <v>331</v>
      </c>
      <c r="H10" s="32"/>
    </row>
    <row r="11" spans="1:48" ht="42" customHeight="1" x14ac:dyDescent="0.2">
      <c r="A11" s="32"/>
      <c r="B11" s="68" t="s">
        <v>8</v>
      </c>
      <c r="C11" s="68" t="s">
        <v>8</v>
      </c>
      <c r="D11" s="148"/>
      <c r="E11" s="99"/>
      <c r="F11" s="102"/>
      <c r="G11" s="100"/>
      <c r="H11" s="32"/>
    </row>
    <row r="12" spans="1:48" ht="42" customHeight="1" x14ac:dyDescent="0.2">
      <c r="A12" s="32"/>
      <c r="B12" s="68" t="s">
        <v>8</v>
      </c>
      <c r="C12" s="68" t="s">
        <v>8</v>
      </c>
      <c r="D12" s="148"/>
      <c r="E12" s="99"/>
      <c r="F12" s="102"/>
      <c r="G12" s="100"/>
      <c r="H12" s="32"/>
    </row>
    <row r="13" spans="1:48" ht="42" customHeight="1" x14ac:dyDescent="0.2">
      <c r="A13" s="32"/>
      <c r="B13" s="68" t="s">
        <v>8</v>
      </c>
      <c r="C13" s="68" t="s">
        <v>8</v>
      </c>
      <c r="D13" s="148"/>
      <c r="E13" s="99"/>
      <c r="F13" s="102"/>
      <c r="G13" s="100"/>
      <c r="H13" s="32"/>
    </row>
    <row r="14" spans="1:48" ht="42" customHeight="1" x14ac:dyDescent="0.2">
      <c r="A14" s="32"/>
      <c r="B14" s="68" t="s">
        <v>8</v>
      </c>
      <c r="C14" s="68" t="s">
        <v>8</v>
      </c>
      <c r="D14" s="148"/>
      <c r="E14" s="99"/>
      <c r="F14" s="102"/>
      <c r="G14" s="100"/>
      <c r="H14" s="32"/>
    </row>
    <row r="15" spans="1:48" ht="42" customHeight="1" x14ac:dyDescent="0.2">
      <c r="A15" s="32"/>
      <c r="B15" s="68" t="s">
        <v>8</v>
      </c>
      <c r="C15" s="68" t="s">
        <v>8</v>
      </c>
      <c r="D15" s="148"/>
      <c r="E15" s="99"/>
      <c r="F15" s="102"/>
      <c r="G15" s="146"/>
      <c r="H15" s="32"/>
    </row>
    <row r="16" spans="1:48" ht="42" customHeight="1" x14ac:dyDescent="0.2">
      <c r="A16" s="32"/>
      <c r="B16" s="68" t="s">
        <v>8</v>
      </c>
      <c r="C16" s="68" t="s">
        <v>8</v>
      </c>
      <c r="D16" s="148"/>
      <c r="E16" s="99"/>
      <c r="F16" s="102"/>
      <c r="G16" s="100"/>
      <c r="H16" s="32"/>
    </row>
    <row r="17" spans="1:13" ht="42" customHeight="1" x14ac:dyDescent="0.2">
      <c r="A17" s="32"/>
      <c r="B17" s="68" t="s">
        <v>8</v>
      </c>
      <c r="C17" s="68" t="s">
        <v>8</v>
      </c>
      <c r="D17" s="148"/>
      <c r="E17" s="99"/>
      <c r="F17" s="102"/>
      <c r="G17" s="100"/>
      <c r="H17" s="32"/>
    </row>
    <row r="18" spans="1:13" ht="42" customHeight="1" x14ac:dyDescent="0.2">
      <c r="A18" s="32"/>
      <c r="B18" s="68" t="s">
        <v>8</v>
      </c>
      <c r="C18" s="68" t="s">
        <v>8</v>
      </c>
      <c r="D18" s="148"/>
      <c r="E18" s="99"/>
      <c r="F18" s="102"/>
      <c r="G18" s="100"/>
      <c r="H18" s="32"/>
    </row>
    <row r="19" spans="1:13" ht="42" customHeight="1" x14ac:dyDescent="0.2">
      <c r="A19" s="32"/>
      <c r="B19" s="68" t="s">
        <v>8</v>
      </c>
      <c r="C19" s="68" t="s">
        <v>8</v>
      </c>
      <c r="D19" s="148"/>
      <c r="E19" s="99"/>
      <c r="F19" s="102"/>
      <c r="G19" s="100"/>
      <c r="H19" s="32"/>
    </row>
    <row r="20" spans="1:13" ht="42" customHeight="1" x14ac:dyDescent="0.2">
      <c r="A20" s="32"/>
      <c r="B20" s="68" t="s">
        <v>8</v>
      </c>
      <c r="C20" s="68" t="s">
        <v>8</v>
      </c>
      <c r="D20" s="148"/>
      <c r="E20" s="99"/>
      <c r="F20" s="102"/>
      <c r="G20" s="100"/>
      <c r="H20" s="32"/>
    </row>
    <row r="21" spans="1:13" ht="12" customHeight="1" x14ac:dyDescent="0.2">
      <c r="A21" s="32"/>
      <c r="B21" s="32"/>
      <c r="C21" s="53"/>
      <c r="D21" s="53"/>
      <c r="E21" s="53"/>
      <c r="F21" s="53"/>
      <c r="G21" s="40"/>
      <c r="H21" s="32"/>
      <c r="J21" s="177"/>
      <c r="K21" s="177"/>
      <c r="L21" s="177"/>
      <c r="M21" s="177"/>
    </row>
  </sheetData>
  <sheetProtection password="E2DA" sheet="1" objects="1" scenarios="1" selectLockedCells="1"/>
  <mergeCells count="3">
    <mergeCell ref="J21:M21"/>
    <mergeCell ref="C9:E9"/>
    <mergeCell ref="C7:E7"/>
  </mergeCells>
  <phoneticPr fontId="3" type="noConversion"/>
  <conditionalFormatting sqref="G9:H9">
    <cfRule type="expression" dxfId="2" priority="3" stopIfTrue="1">
      <formula>#REF!&lt;&gt;"Yes"</formula>
    </cfRule>
  </conditionalFormatting>
  <conditionalFormatting sqref="C11:C20">
    <cfRule type="expression" dxfId="1" priority="2" stopIfTrue="1">
      <formula>#REF!&lt;&gt;"Yes"</formula>
    </cfRule>
  </conditionalFormatting>
  <conditionalFormatting sqref="B11:B20">
    <cfRule type="expression" dxfId="0" priority="1" stopIfTrue="1">
      <formula>#REF!&lt;&gt;"Yes"</formula>
    </cfRule>
  </conditionalFormatting>
  <dataValidations count="3">
    <dataValidation type="list" allowBlank="1" showInputMessage="1" showErrorMessage="1" sqref="C11:C20">
      <formula1>Month</formula1>
    </dataValidation>
    <dataValidation type="list" allowBlank="1" showInputMessage="1" showErrorMessage="1" sqref="B11:B20">
      <formula1>Year</formula1>
    </dataValidation>
    <dataValidation type="list" allowBlank="1" showInputMessage="1" showErrorMessage="1" sqref="G7">
      <formula1>Claims</formula1>
    </dataValidation>
  </dataValidations>
  <pageMargins left="0.71" right="0.71" top="0.86614173228346458" bottom="0.86614173228346458" header="0.51" footer="0.51"/>
  <pageSetup paperSize="9" scale="69" fitToHeight="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showGridLines="0" zoomScale="90" zoomScaleNormal="90" workbookViewId="0">
      <selection activeCell="B10" sqref="B10"/>
    </sheetView>
  </sheetViews>
  <sheetFormatPr defaultColWidth="9.109375" defaultRowHeight="12.6" x14ac:dyDescent="0.2"/>
  <cols>
    <col min="1" max="1" width="2" style="3" customWidth="1"/>
    <col min="2" max="2" width="78" style="3" customWidth="1"/>
    <col min="3" max="4" width="2" style="3" customWidth="1"/>
    <col min="5" max="5" width="11.44140625" style="4" customWidth="1"/>
    <col min="6" max="256" width="11.44140625" style="1" customWidth="1"/>
    <col min="257" max="16384" width="9.109375" style="1"/>
  </cols>
  <sheetData>
    <row r="1" spans="1:44" ht="27" customHeight="1" x14ac:dyDescent="0.2">
      <c r="A1" s="35"/>
      <c r="B1" s="36"/>
      <c r="C1" s="36"/>
      <c r="D1" s="35"/>
    </row>
    <row r="2" spans="1:44" s="62" customFormat="1" ht="49.2" x14ac:dyDescent="0.4">
      <c r="A2" s="58"/>
      <c r="B2" s="59" t="s">
        <v>296</v>
      </c>
      <c r="C2" s="60"/>
      <c r="D2" s="58"/>
      <c r="E2" s="61"/>
    </row>
    <row r="3" spans="1:44" ht="24.6" x14ac:dyDescent="0.2">
      <c r="A3" s="35"/>
      <c r="B3" s="37"/>
      <c r="C3" s="37"/>
      <c r="D3" s="35"/>
      <c r="E3" s="7"/>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row>
    <row r="4" spans="1:44" ht="17.399999999999999" x14ac:dyDescent="0.2">
      <c r="A4" s="32"/>
      <c r="B4" s="33"/>
      <c r="C4" s="33"/>
      <c r="D4" s="32"/>
    </row>
    <row r="5" spans="1:44" ht="17.399999999999999" x14ac:dyDescent="0.2">
      <c r="A5" s="32"/>
      <c r="B5" s="42" t="s">
        <v>363</v>
      </c>
      <c r="C5" s="38"/>
      <c r="D5" s="32"/>
    </row>
    <row r="6" spans="1:44" ht="18" customHeight="1" x14ac:dyDescent="0.2">
      <c r="A6" s="32"/>
      <c r="B6" s="42"/>
      <c r="C6" s="38"/>
      <c r="D6" s="32"/>
    </row>
    <row r="7" spans="1:44" ht="18" customHeight="1" x14ac:dyDescent="0.2">
      <c r="A7" s="32"/>
      <c r="B7" s="172" t="s">
        <v>366</v>
      </c>
      <c r="C7" s="38"/>
      <c r="D7" s="32"/>
    </row>
    <row r="8" spans="1:44" ht="48.6" x14ac:dyDescent="0.2">
      <c r="A8" s="32"/>
      <c r="B8" s="42" t="s">
        <v>384</v>
      </c>
      <c r="C8" s="38"/>
      <c r="D8" s="32"/>
    </row>
    <row r="9" spans="1:44" ht="18" customHeight="1" x14ac:dyDescent="0.2">
      <c r="A9" s="32"/>
      <c r="B9" s="172" t="s">
        <v>354</v>
      </c>
      <c r="C9" s="38"/>
      <c r="D9" s="32"/>
    </row>
    <row r="10" spans="1:44" ht="48.6" x14ac:dyDescent="0.2">
      <c r="A10" s="32"/>
      <c r="B10" s="42" t="s">
        <v>385</v>
      </c>
      <c r="C10" s="38"/>
      <c r="D10" s="32"/>
      <c r="G10" s="169"/>
    </row>
    <row r="11" spans="1:44" ht="17.399999999999999" x14ac:dyDescent="0.2">
      <c r="A11" s="32"/>
      <c r="B11" s="172" t="s">
        <v>367</v>
      </c>
      <c r="C11" s="38"/>
      <c r="D11" s="32"/>
      <c r="G11" s="169"/>
    </row>
    <row r="12" spans="1:44" ht="64.8" x14ac:dyDescent="0.2">
      <c r="A12" s="32"/>
      <c r="B12" s="42" t="s">
        <v>373</v>
      </c>
      <c r="C12" s="38"/>
      <c r="D12" s="32"/>
      <c r="G12" s="169"/>
    </row>
    <row r="13" spans="1:44" ht="18" customHeight="1" x14ac:dyDescent="0.2">
      <c r="A13" s="32"/>
      <c r="B13" s="172" t="s">
        <v>355</v>
      </c>
      <c r="C13" s="38"/>
      <c r="D13" s="32"/>
    </row>
    <row r="14" spans="1:44" ht="48.6" x14ac:dyDescent="0.2">
      <c r="A14" s="32"/>
      <c r="B14" s="42" t="s">
        <v>382</v>
      </c>
      <c r="C14" s="38"/>
      <c r="D14" s="32"/>
    </row>
    <row r="15" spans="1:44" ht="17.399999999999999" x14ac:dyDescent="0.2">
      <c r="A15" s="32"/>
      <c r="B15" s="172" t="s">
        <v>381</v>
      </c>
      <c r="C15" s="38"/>
      <c r="D15" s="32"/>
    </row>
    <row r="16" spans="1:44" ht="97.2" x14ac:dyDescent="0.2">
      <c r="A16" s="32"/>
      <c r="B16" s="42" t="s">
        <v>388</v>
      </c>
      <c r="C16" s="38"/>
      <c r="D16" s="32"/>
    </row>
    <row r="17" spans="1:7" ht="18" customHeight="1" x14ac:dyDescent="0.2">
      <c r="A17" s="32"/>
      <c r="B17" s="172" t="s">
        <v>340</v>
      </c>
      <c r="C17" s="38"/>
      <c r="D17" s="32"/>
    </row>
    <row r="18" spans="1:7" ht="64.8" x14ac:dyDescent="0.2">
      <c r="A18" s="32"/>
      <c r="B18" s="42" t="s">
        <v>356</v>
      </c>
      <c r="C18" s="38"/>
      <c r="D18" s="32"/>
    </row>
    <row r="19" spans="1:7" ht="18" customHeight="1" x14ac:dyDescent="0.2">
      <c r="A19" s="32"/>
      <c r="B19" s="172" t="s">
        <v>341</v>
      </c>
      <c r="C19" s="38"/>
      <c r="D19" s="32"/>
    </row>
    <row r="20" spans="1:7" ht="48.6" x14ac:dyDescent="0.2">
      <c r="A20" s="32"/>
      <c r="B20" s="42" t="s">
        <v>383</v>
      </c>
      <c r="C20" s="38"/>
      <c r="D20" s="32"/>
    </row>
    <row r="21" spans="1:7" ht="18" customHeight="1" x14ac:dyDescent="0.2">
      <c r="A21" s="32"/>
      <c r="B21" s="172" t="s">
        <v>342</v>
      </c>
      <c r="C21" s="38"/>
      <c r="D21" s="32"/>
    </row>
    <row r="22" spans="1:7" ht="64.8" x14ac:dyDescent="0.2">
      <c r="A22" s="32"/>
      <c r="B22" s="42" t="s">
        <v>357</v>
      </c>
      <c r="C22" s="38"/>
      <c r="D22" s="32"/>
    </row>
    <row r="23" spans="1:7" ht="17.399999999999999" x14ac:dyDescent="0.2">
      <c r="A23" s="32"/>
      <c r="B23" s="172" t="s">
        <v>343</v>
      </c>
      <c r="C23" s="38"/>
      <c r="D23" s="32"/>
    </row>
    <row r="24" spans="1:7" ht="97.2" x14ac:dyDescent="0.2">
      <c r="A24" s="32"/>
      <c r="B24" s="42" t="s">
        <v>386</v>
      </c>
      <c r="C24" s="38"/>
      <c r="D24" s="32"/>
    </row>
    <row r="25" spans="1:7" ht="18" customHeight="1" x14ac:dyDescent="0.2">
      <c r="A25" s="32"/>
      <c r="B25" s="172" t="s">
        <v>360</v>
      </c>
      <c r="C25" s="38"/>
      <c r="D25" s="32"/>
    </row>
    <row r="26" spans="1:7" ht="64.8" x14ac:dyDescent="0.2">
      <c r="A26" s="32"/>
      <c r="B26" s="42" t="s">
        <v>358</v>
      </c>
      <c r="C26" s="38"/>
      <c r="D26" s="32"/>
      <c r="G26" s="170"/>
    </row>
    <row r="27" spans="1:7" ht="18" customHeight="1" x14ac:dyDescent="0.2">
      <c r="A27" s="32"/>
      <c r="B27" s="172" t="s">
        <v>344</v>
      </c>
      <c r="C27" s="38"/>
      <c r="D27" s="32"/>
    </row>
    <row r="28" spans="1:7" ht="32.4" x14ac:dyDescent="0.2">
      <c r="A28" s="32"/>
      <c r="B28" s="42" t="s">
        <v>369</v>
      </c>
      <c r="C28" s="38"/>
      <c r="D28" s="32"/>
    </row>
    <row r="29" spans="1:7" ht="18" customHeight="1" x14ac:dyDescent="0.2">
      <c r="A29" s="32"/>
      <c r="B29" s="172" t="s">
        <v>345</v>
      </c>
      <c r="C29" s="38"/>
      <c r="D29" s="32"/>
    </row>
    <row r="30" spans="1:7" ht="89.25" customHeight="1" x14ac:dyDescent="0.2">
      <c r="A30" s="32"/>
      <c r="B30" s="42" t="s">
        <v>387</v>
      </c>
      <c r="C30" s="38"/>
      <c r="D30" s="32"/>
    </row>
    <row r="31" spans="1:7" ht="18" customHeight="1" x14ac:dyDescent="0.2">
      <c r="A31" s="32"/>
      <c r="B31" s="172" t="s">
        <v>346</v>
      </c>
      <c r="C31" s="38"/>
      <c r="D31" s="32"/>
    </row>
    <row r="32" spans="1:7" ht="32.4" x14ac:dyDescent="0.2">
      <c r="A32" s="32"/>
      <c r="B32" s="42" t="s">
        <v>359</v>
      </c>
      <c r="C32" s="38"/>
      <c r="D32" s="32"/>
    </row>
    <row r="33" spans="1:7" ht="18" customHeight="1" x14ac:dyDescent="0.2">
      <c r="A33" s="32"/>
      <c r="B33" s="172" t="s">
        <v>347</v>
      </c>
      <c r="C33" s="38"/>
      <c r="D33" s="32"/>
    </row>
    <row r="34" spans="1:7" ht="64.8" x14ac:dyDescent="0.2">
      <c r="A34" s="32"/>
      <c r="B34" s="42" t="s">
        <v>361</v>
      </c>
      <c r="C34" s="38"/>
      <c r="D34" s="32"/>
    </row>
    <row r="35" spans="1:7" ht="17.399999999999999" x14ac:dyDescent="0.2">
      <c r="A35" s="32"/>
      <c r="B35" s="172" t="s">
        <v>368</v>
      </c>
      <c r="C35" s="38"/>
      <c r="D35" s="32"/>
    </row>
    <row r="36" spans="1:7" ht="81" x14ac:dyDescent="0.2">
      <c r="A36" s="32"/>
      <c r="B36" s="42" t="s">
        <v>372</v>
      </c>
      <c r="C36" s="38"/>
      <c r="D36" s="32"/>
    </row>
    <row r="37" spans="1:7" ht="18" customHeight="1" x14ac:dyDescent="0.2">
      <c r="A37" s="32"/>
      <c r="B37" s="172" t="s">
        <v>348</v>
      </c>
      <c r="C37" s="38"/>
      <c r="D37" s="32"/>
    </row>
    <row r="38" spans="1:7" ht="64.8" x14ac:dyDescent="0.2">
      <c r="A38" s="32"/>
      <c r="B38" s="42" t="s">
        <v>370</v>
      </c>
      <c r="C38" s="38"/>
      <c r="D38" s="32"/>
    </row>
    <row r="39" spans="1:7" ht="18" customHeight="1" x14ac:dyDescent="0.2">
      <c r="A39" s="32"/>
      <c r="B39" s="172" t="s">
        <v>349</v>
      </c>
      <c r="C39" s="38"/>
      <c r="D39" s="32"/>
    </row>
    <row r="40" spans="1:7" ht="40.5" customHeight="1" x14ac:dyDescent="0.2">
      <c r="A40" s="32"/>
      <c r="B40" s="42" t="s">
        <v>371</v>
      </c>
      <c r="C40" s="38"/>
      <c r="D40" s="32"/>
    </row>
    <row r="41" spans="1:7" ht="17.399999999999999" x14ac:dyDescent="0.2">
      <c r="A41" s="32"/>
      <c r="B41" s="172" t="s">
        <v>364</v>
      </c>
      <c r="C41" s="38"/>
      <c r="D41" s="32"/>
    </row>
    <row r="42" spans="1:7" ht="64.8" x14ac:dyDescent="0.2">
      <c r="A42" s="32"/>
      <c r="B42" s="42" t="s">
        <v>378</v>
      </c>
      <c r="C42" s="38"/>
      <c r="D42" s="32"/>
    </row>
    <row r="43" spans="1:7" ht="17.399999999999999" x14ac:dyDescent="0.2">
      <c r="A43" s="32"/>
      <c r="B43" s="172" t="s">
        <v>379</v>
      </c>
      <c r="C43" s="38"/>
      <c r="D43" s="32"/>
    </row>
    <row r="44" spans="1:7" ht="32.4" x14ac:dyDescent="0.2">
      <c r="A44" s="32"/>
      <c r="B44" s="42" t="s">
        <v>380</v>
      </c>
      <c r="C44" s="38"/>
      <c r="D44" s="32"/>
    </row>
    <row r="45" spans="1:7" ht="17.399999999999999" x14ac:dyDescent="0.2">
      <c r="A45" s="32"/>
      <c r="B45" s="172" t="s">
        <v>365</v>
      </c>
      <c r="C45" s="38"/>
      <c r="D45" s="32"/>
    </row>
    <row r="46" spans="1:7" ht="48.6" x14ac:dyDescent="0.2">
      <c r="A46" s="32"/>
      <c r="B46" s="42" t="s">
        <v>377</v>
      </c>
      <c r="C46" s="38"/>
      <c r="D46" s="32"/>
    </row>
    <row r="47" spans="1:7" ht="18" customHeight="1" x14ac:dyDescent="0.2">
      <c r="A47" s="32"/>
      <c r="B47" s="172" t="s">
        <v>350</v>
      </c>
      <c r="C47" s="38"/>
      <c r="D47" s="32"/>
    </row>
    <row r="48" spans="1:7" ht="76.5" customHeight="1" x14ac:dyDescent="0.2">
      <c r="A48" s="32"/>
      <c r="B48" s="42" t="s">
        <v>374</v>
      </c>
      <c r="C48" s="38"/>
      <c r="D48" s="32"/>
      <c r="G48" s="171"/>
    </row>
    <row r="49" spans="1:9" ht="18" customHeight="1" x14ac:dyDescent="0.2">
      <c r="A49" s="32"/>
      <c r="B49" s="172" t="s">
        <v>351</v>
      </c>
      <c r="C49" s="38"/>
      <c r="D49" s="32"/>
    </row>
    <row r="50" spans="1:9" ht="81" x14ac:dyDescent="0.2">
      <c r="A50" s="32"/>
      <c r="B50" s="42" t="s">
        <v>362</v>
      </c>
      <c r="C50" s="38"/>
      <c r="D50" s="32"/>
    </row>
    <row r="51" spans="1:9" ht="18" customHeight="1" x14ac:dyDescent="0.2">
      <c r="A51" s="32"/>
      <c r="B51" s="172" t="s">
        <v>352</v>
      </c>
      <c r="C51" s="38"/>
      <c r="D51" s="32"/>
    </row>
    <row r="52" spans="1:9" ht="129.6" x14ac:dyDescent="0.2">
      <c r="A52" s="32"/>
      <c r="B52" s="42" t="s">
        <v>375</v>
      </c>
      <c r="C52" s="38"/>
      <c r="D52" s="32"/>
    </row>
    <row r="53" spans="1:9" ht="18" customHeight="1" x14ac:dyDescent="0.2">
      <c r="A53" s="32"/>
      <c r="B53" s="172" t="s">
        <v>353</v>
      </c>
      <c r="C53" s="38"/>
      <c r="D53" s="32"/>
    </row>
    <row r="54" spans="1:9" ht="64.8" x14ac:dyDescent="0.2">
      <c r="A54" s="32"/>
      <c r="B54" s="42" t="s">
        <v>376</v>
      </c>
      <c r="C54" s="38"/>
      <c r="D54" s="32"/>
    </row>
    <row r="55" spans="1:9" ht="18" customHeight="1" x14ac:dyDescent="0.2">
      <c r="A55" s="32"/>
      <c r="B55" s="42"/>
      <c r="C55" s="39"/>
      <c r="D55" s="32"/>
    </row>
    <row r="56" spans="1:9" ht="17.399999999999999" x14ac:dyDescent="0.2">
      <c r="A56" s="32"/>
      <c r="B56" s="40"/>
      <c r="C56" s="40"/>
      <c r="D56" s="32"/>
      <c r="F56" s="177"/>
      <c r="G56" s="177"/>
      <c r="H56" s="177"/>
      <c r="I56" s="177"/>
    </row>
    <row r="57" spans="1:9" x14ac:dyDescent="0.2">
      <c r="B57" s="1"/>
    </row>
    <row r="58" spans="1:9" x14ac:dyDescent="0.2">
      <c r="B58" s="1"/>
    </row>
    <row r="59" spans="1:9" x14ac:dyDescent="0.2">
      <c r="B59" s="1"/>
    </row>
    <row r="60" spans="1:9" x14ac:dyDescent="0.2">
      <c r="B60" s="1"/>
    </row>
    <row r="61" spans="1:9" x14ac:dyDescent="0.2">
      <c r="B61" s="1"/>
    </row>
    <row r="62" spans="1:9" x14ac:dyDescent="0.2">
      <c r="A62" s="1"/>
      <c r="B62" s="1"/>
      <c r="C62" s="1"/>
      <c r="D62" s="1"/>
      <c r="E62" s="1"/>
    </row>
    <row r="63" spans="1:9" x14ac:dyDescent="0.2">
      <c r="A63" s="1"/>
      <c r="B63" s="1"/>
      <c r="C63" s="1"/>
      <c r="D63" s="1"/>
      <c r="E63" s="1"/>
    </row>
    <row r="64" spans="1:9" x14ac:dyDescent="0.2">
      <c r="A64" s="1"/>
      <c r="B64" s="1"/>
      <c r="C64" s="1"/>
      <c r="D64" s="1"/>
      <c r="E64" s="1"/>
    </row>
    <row r="65" spans="1:5" x14ac:dyDescent="0.2">
      <c r="A65" s="1"/>
      <c r="B65" s="1"/>
      <c r="C65" s="1"/>
      <c r="D65" s="1"/>
      <c r="E65" s="1"/>
    </row>
    <row r="66" spans="1:5" x14ac:dyDescent="0.2">
      <c r="A66" s="1"/>
      <c r="B66" s="1"/>
      <c r="C66" s="1"/>
      <c r="D66" s="1"/>
      <c r="E66" s="1"/>
    </row>
    <row r="67" spans="1:5" x14ac:dyDescent="0.2">
      <c r="A67" s="1"/>
      <c r="B67" s="1"/>
      <c r="C67" s="1"/>
      <c r="D67" s="1"/>
      <c r="E67" s="1"/>
    </row>
    <row r="68" spans="1:5" x14ac:dyDescent="0.2">
      <c r="A68" s="1"/>
      <c r="B68" s="1"/>
      <c r="C68" s="1"/>
      <c r="D68" s="1"/>
      <c r="E68" s="1"/>
    </row>
    <row r="69" spans="1:5" x14ac:dyDescent="0.2">
      <c r="A69" s="1"/>
      <c r="B69" s="1"/>
      <c r="C69" s="1"/>
      <c r="D69" s="1"/>
      <c r="E69" s="1"/>
    </row>
    <row r="70" spans="1:5" x14ac:dyDescent="0.2">
      <c r="A70" s="1"/>
      <c r="B70" s="1"/>
      <c r="C70" s="1"/>
      <c r="D70" s="1"/>
      <c r="E70" s="1"/>
    </row>
    <row r="71" spans="1:5" x14ac:dyDescent="0.2">
      <c r="A71" s="1"/>
      <c r="B71" s="1"/>
      <c r="C71" s="1"/>
      <c r="D71" s="1"/>
      <c r="E71" s="1"/>
    </row>
    <row r="72" spans="1:5" x14ac:dyDescent="0.2">
      <c r="A72" s="1"/>
      <c r="B72" s="1"/>
      <c r="C72" s="1"/>
      <c r="D72" s="1"/>
      <c r="E72" s="1"/>
    </row>
    <row r="73" spans="1:5" x14ac:dyDescent="0.2">
      <c r="A73" s="1"/>
      <c r="B73" s="1"/>
      <c r="C73" s="1"/>
      <c r="D73" s="1"/>
      <c r="E73" s="1"/>
    </row>
    <row r="74" spans="1:5" x14ac:dyDescent="0.2">
      <c r="A74" s="1"/>
      <c r="B74" s="1"/>
      <c r="C74" s="1"/>
      <c r="D74" s="1"/>
      <c r="E74" s="1"/>
    </row>
    <row r="75" spans="1:5" x14ac:dyDescent="0.2">
      <c r="A75" s="1"/>
      <c r="B75" s="1"/>
      <c r="C75" s="1"/>
      <c r="D75" s="1"/>
      <c r="E75" s="1"/>
    </row>
    <row r="76" spans="1:5" x14ac:dyDescent="0.2">
      <c r="A76" s="1"/>
      <c r="B76" s="1"/>
      <c r="C76" s="1"/>
      <c r="D76" s="1"/>
      <c r="E76" s="1"/>
    </row>
    <row r="77" spans="1:5" x14ac:dyDescent="0.2">
      <c r="A77" s="1"/>
      <c r="B77" s="1"/>
      <c r="C77" s="1"/>
      <c r="D77" s="1"/>
      <c r="E77" s="1"/>
    </row>
    <row r="78" spans="1:5" x14ac:dyDescent="0.2">
      <c r="A78" s="1"/>
      <c r="B78" s="1"/>
      <c r="C78" s="1"/>
      <c r="D78" s="1"/>
      <c r="E78" s="1"/>
    </row>
    <row r="79" spans="1:5" x14ac:dyDescent="0.2">
      <c r="A79" s="1"/>
      <c r="B79" s="1"/>
      <c r="C79" s="1"/>
      <c r="D79" s="1"/>
      <c r="E79" s="1"/>
    </row>
    <row r="80" spans="1:5" x14ac:dyDescent="0.2">
      <c r="A80" s="1"/>
      <c r="B80" s="1"/>
      <c r="C80" s="1"/>
      <c r="D80" s="1"/>
      <c r="E80" s="1"/>
    </row>
    <row r="81" spans="1:5" x14ac:dyDescent="0.2">
      <c r="A81" s="1"/>
      <c r="B81" s="1"/>
      <c r="C81" s="1"/>
      <c r="D81" s="1"/>
      <c r="E81" s="1"/>
    </row>
    <row r="82" spans="1:5" x14ac:dyDescent="0.2">
      <c r="A82" s="1"/>
      <c r="B82" s="1"/>
      <c r="C82" s="1"/>
      <c r="D82" s="1"/>
      <c r="E82" s="1"/>
    </row>
    <row r="83" spans="1:5" x14ac:dyDescent="0.2">
      <c r="A83" s="1"/>
      <c r="B83" s="1"/>
      <c r="C83" s="1"/>
      <c r="D83" s="1"/>
      <c r="E83" s="1"/>
    </row>
    <row r="84" spans="1:5" x14ac:dyDescent="0.2">
      <c r="A84" s="1"/>
      <c r="B84" s="1"/>
      <c r="C84" s="1"/>
      <c r="D84" s="1"/>
      <c r="E84" s="1"/>
    </row>
    <row r="85" spans="1:5" x14ac:dyDescent="0.2">
      <c r="A85" s="1"/>
      <c r="B85" s="1"/>
      <c r="C85" s="1"/>
      <c r="D85" s="1"/>
      <c r="E85" s="1"/>
    </row>
    <row r="86" spans="1:5" x14ac:dyDescent="0.2">
      <c r="A86" s="1"/>
      <c r="B86" s="1"/>
      <c r="C86" s="1"/>
      <c r="D86" s="1"/>
      <c r="E86" s="1"/>
    </row>
    <row r="87" spans="1:5" x14ac:dyDescent="0.2">
      <c r="A87" s="1"/>
      <c r="B87" s="1"/>
      <c r="C87" s="1"/>
      <c r="D87" s="1"/>
      <c r="E87" s="1"/>
    </row>
    <row r="88" spans="1:5" x14ac:dyDescent="0.2">
      <c r="A88" s="1"/>
      <c r="B88" s="1"/>
      <c r="C88" s="1"/>
      <c r="D88" s="1"/>
      <c r="E88" s="1"/>
    </row>
    <row r="89" spans="1:5" x14ac:dyDescent="0.2">
      <c r="A89" s="1"/>
      <c r="B89" s="1"/>
      <c r="C89" s="1"/>
      <c r="D89" s="1"/>
      <c r="E89" s="1"/>
    </row>
    <row r="90" spans="1:5" x14ac:dyDescent="0.2">
      <c r="A90" s="1"/>
      <c r="B90" s="1"/>
      <c r="C90" s="1"/>
      <c r="D90" s="1"/>
      <c r="E90" s="1"/>
    </row>
    <row r="91" spans="1:5" x14ac:dyDescent="0.2">
      <c r="A91" s="1"/>
      <c r="B91" s="1"/>
      <c r="C91" s="1"/>
      <c r="D91" s="1"/>
      <c r="E91" s="1"/>
    </row>
    <row r="92" spans="1:5" x14ac:dyDescent="0.2">
      <c r="A92" s="1"/>
      <c r="B92" s="1"/>
      <c r="C92" s="1"/>
      <c r="D92" s="1"/>
      <c r="E92" s="1"/>
    </row>
  </sheetData>
  <sheetProtection password="E2DA" sheet="1" objects="1" scenarios="1" selectLockedCells="1" selectUnlockedCells="1"/>
  <mergeCells count="1">
    <mergeCell ref="F56:I56"/>
  </mergeCells>
  <pageMargins left="0.71" right="0.71" top="0.86614173228346458" bottom="0.86614173228346458" header="0.51" footer="0.51"/>
  <pageSetup paperSize="9" fitToHeight="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R256"/>
  <sheetViews>
    <sheetView zoomScaleNormal="100" workbookViewId="0">
      <selection activeCell="C14" sqref="C14"/>
    </sheetView>
  </sheetViews>
  <sheetFormatPr defaultColWidth="9.109375" defaultRowHeight="13.2" x14ac:dyDescent="0.25"/>
  <cols>
    <col min="1" max="1" width="34.33203125" style="1" customWidth="1"/>
    <col min="2" max="2" width="30.88671875" style="1" customWidth="1"/>
    <col min="3" max="3" width="55.88671875" style="1" customWidth="1"/>
    <col min="4" max="4" width="52.44140625" style="1" customWidth="1"/>
    <col min="5" max="7" width="34.33203125" style="1" customWidth="1"/>
    <col min="8" max="8" width="46.109375" style="4" customWidth="1"/>
    <col min="9" max="19" width="34.33203125" style="1" customWidth="1"/>
    <col min="20" max="20" width="51.109375" style="4" customWidth="1"/>
    <col min="21" max="21" width="41.6640625" style="4" customWidth="1"/>
    <col min="22" max="22" width="18.109375" style="4" customWidth="1"/>
    <col min="23" max="23" width="26.6640625" style="4" customWidth="1"/>
    <col min="24" max="24" width="26.44140625" style="4" customWidth="1"/>
    <col min="25" max="25" width="25.88671875" style="4" customWidth="1"/>
    <col min="26" max="26" width="44.33203125" style="15" customWidth="1"/>
    <col min="27" max="27" width="32.33203125" style="15" customWidth="1"/>
    <col min="28" max="28" width="16" style="15" bestFit="1" customWidth="1"/>
    <col min="29" max="29" width="14.33203125" style="15" customWidth="1"/>
    <col min="30" max="30" width="11.44140625" style="15" customWidth="1"/>
    <col min="31" max="32" width="12.88671875" style="15" customWidth="1"/>
    <col min="33" max="33" width="15" style="15" customWidth="1"/>
    <col min="34" max="34" width="15.109375" style="15" customWidth="1"/>
    <col min="35" max="35" width="12.44140625" style="15" bestFit="1" customWidth="1"/>
    <col min="36" max="36" width="12.44140625" style="15" customWidth="1"/>
    <col min="37" max="38" width="15.44140625" style="15" customWidth="1"/>
    <col min="39" max="40" width="13.44140625" style="15" customWidth="1"/>
    <col min="41" max="41" width="14.33203125" style="15" bestFit="1" customWidth="1"/>
    <col min="42" max="42" width="14.33203125" style="15" customWidth="1"/>
    <col min="43" max="43" width="14.88671875" style="15" customWidth="1"/>
    <col min="44" max="47" width="13.44140625" style="15" customWidth="1"/>
    <col min="48" max="48" width="15.109375" style="15" customWidth="1"/>
    <col min="49" max="263" width="11.44140625" style="15" customWidth="1"/>
    <col min="264" max="16384" width="9.109375" style="15"/>
  </cols>
  <sheetData>
    <row r="1" spans="1:44" ht="13.8" thickBot="1" x14ac:dyDescent="0.3">
      <c r="A1" s="30" t="s">
        <v>295</v>
      </c>
      <c r="B1" s="31">
        <v>17.2</v>
      </c>
    </row>
    <row r="2" spans="1:44" x14ac:dyDescent="0.25">
      <c r="AB2" s="104"/>
      <c r="AC2" s="104"/>
      <c r="AD2" s="104"/>
      <c r="AE2" s="104"/>
      <c r="AF2" s="104"/>
      <c r="AG2" s="104"/>
      <c r="AH2" s="104"/>
      <c r="AI2" s="104"/>
      <c r="AJ2" s="104"/>
      <c r="AK2" s="104"/>
      <c r="AL2" s="104"/>
      <c r="AM2" s="104"/>
      <c r="AN2" s="104"/>
      <c r="AO2" s="104"/>
      <c r="AP2" s="104"/>
    </row>
    <row r="3" spans="1:44" x14ac:dyDescent="0.25">
      <c r="AB3" s="104"/>
      <c r="AC3" s="103"/>
      <c r="AD3" s="103"/>
      <c r="AE3" s="103"/>
      <c r="AF3" s="103"/>
      <c r="AG3" s="103"/>
      <c r="AH3" s="103"/>
      <c r="AI3" s="103"/>
      <c r="AJ3" s="103"/>
      <c r="AK3" s="103"/>
      <c r="AL3" s="103"/>
      <c r="AM3" s="103"/>
      <c r="AN3" s="103"/>
      <c r="AO3" s="103"/>
      <c r="AP3" s="103"/>
    </row>
    <row r="4" spans="1:44" ht="10.5" customHeight="1" x14ac:dyDescent="0.25">
      <c r="AB4" s="104"/>
      <c r="AC4" s="103"/>
      <c r="AD4" s="103"/>
      <c r="AE4" s="103"/>
      <c r="AF4" s="103"/>
      <c r="AG4" s="103"/>
      <c r="AH4" s="103"/>
      <c r="AI4" s="103"/>
      <c r="AJ4" s="103"/>
      <c r="AK4" s="103"/>
      <c r="AL4" s="103"/>
      <c r="AM4" s="103"/>
      <c r="AN4" s="103"/>
      <c r="AO4" s="103"/>
      <c r="AP4" s="103"/>
    </row>
    <row r="5" spans="1:44" hidden="1" x14ac:dyDescent="0.25">
      <c r="B5" s="9"/>
      <c r="AB5" s="104"/>
      <c r="AC5" s="103"/>
      <c r="AD5" s="103"/>
      <c r="AE5" s="103"/>
      <c r="AF5" s="103"/>
      <c r="AG5" s="103"/>
      <c r="AH5" s="103"/>
      <c r="AI5" s="103"/>
      <c r="AJ5" s="103"/>
      <c r="AK5" s="103"/>
      <c r="AL5" s="103"/>
      <c r="AM5" s="103"/>
      <c r="AN5" s="103"/>
      <c r="AO5" s="103"/>
      <c r="AP5" s="103"/>
    </row>
    <row r="6" spans="1:44" ht="81.75" customHeight="1" x14ac:dyDescent="0.3">
      <c r="A6" s="2" t="s">
        <v>66</v>
      </c>
      <c r="B6" s="11" t="s">
        <v>67</v>
      </c>
      <c r="C6" s="11" t="s">
        <v>92</v>
      </c>
      <c r="D6" s="11" t="s">
        <v>69</v>
      </c>
      <c r="E6" s="11" t="s">
        <v>70</v>
      </c>
      <c r="F6" s="190" t="s">
        <v>71</v>
      </c>
      <c r="G6" s="190"/>
      <c r="H6" s="5" t="s">
        <v>96</v>
      </c>
      <c r="I6" s="2" t="s">
        <v>72</v>
      </c>
      <c r="J6" s="191" t="s">
        <v>98</v>
      </c>
      <c r="K6" s="191"/>
      <c r="L6" s="11" t="s">
        <v>73</v>
      </c>
      <c r="M6" s="5" t="s">
        <v>74</v>
      </c>
      <c r="N6" s="5" t="s">
        <v>75</v>
      </c>
      <c r="O6" s="10" t="s">
        <v>76</v>
      </c>
      <c r="P6" s="5" t="s">
        <v>94</v>
      </c>
      <c r="Q6" s="189" t="s">
        <v>95</v>
      </c>
      <c r="R6" s="189"/>
      <c r="S6" s="189" t="s">
        <v>77</v>
      </c>
      <c r="T6" s="189"/>
      <c r="U6" s="189"/>
      <c r="V6" s="189" t="s">
        <v>99</v>
      </c>
      <c r="W6" s="189"/>
      <c r="X6" s="5" t="s">
        <v>90</v>
      </c>
      <c r="Y6" s="5" t="s">
        <v>91</v>
      </c>
      <c r="AB6" s="104"/>
      <c r="AC6" s="103"/>
      <c r="AD6" s="103"/>
      <c r="AE6" s="103"/>
      <c r="AF6" s="103"/>
      <c r="AG6" s="103"/>
      <c r="AH6" s="103"/>
      <c r="AI6" s="103"/>
      <c r="AJ6" s="103"/>
      <c r="AK6" s="103"/>
      <c r="AL6" s="103"/>
      <c r="AM6" s="103"/>
      <c r="AN6" s="103"/>
      <c r="AO6" s="103"/>
      <c r="AP6" s="103"/>
    </row>
    <row r="7" spans="1:44" ht="46.5" customHeight="1" x14ac:dyDescent="0.3">
      <c r="A7" s="2"/>
      <c r="B7" s="11"/>
      <c r="C7" s="11"/>
      <c r="D7" s="11"/>
      <c r="E7" s="11"/>
      <c r="F7" s="11"/>
      <c r="G7" s="11"/>
      <c r="H7" s="10"/>
      <c r="I7" s="2"/>
      <c r="J7" s="2"/>
      <c r="K7" s="16"/>
      <c r="L7" s="11"/>
      <c r="M7" s="10"/>
      <c r="N7" s="10"/>
      <c r="O7" s="10"/>
      <c r="P7" s="10"/>
      <c r="Q7" s="4"/>
      <c r="R7" s="12"/>
      <c r="S7" s="12"/>
      <c r="T7" s="10"/>
      <c r="U7" s="10"/>
      <c r="V7" s="10"/>
      <c r="W7" s="12"/>
      <c r="X7" s="10"/>
      <c r="Y7" s="10"/>
      <c r="AB7" s="104"/>
      <c r="AC7" s="103"/>
      <c r="AD7" s="103"/>
      <c r="AE7" s="103"/>
      <c r="AF7" s="103"/>
      <c r="AG7" s="103"/>
      <c r="AH7" s="103"/>
      <c r="AI7" s="103"/>
      <c r="AJ7" s="103"/>
      <c r="AK7" s="103"/>
      <c r="AL7" s="103"/>
      <c r="AM7" s="103"/>
      <c r="AN7" s="103"/>
      <c r="AO7" s="103"/>
      <c r="AP7" s="103"/>
    </row>
    <row r="8" spans="1:44" ht="13.8" x14ac:dyDescent="0.25">
      <c r="A8" s="12" t="s">
        <v>8</v>
      </c>
      <c r="B8" s="12" t="s">
        <v>8</v>
      </c>
      <c r="C8" s="12" t="s">
        <v>8</v>
      </c>
      <c r="D8" s="12" t="s">
        <v>8</v>
      </c>
      <c r="E8" s="12" t="s">
        <v>8</v>
      </c>
      <c r="F8" s="12" t="str">
        <f>GeneralInformation!$D$21</f>
        <v>EUR</v>
      </c>
      <c r="G8" s="12" t="s">
        <v>8</v>
      </c>
      <c r="H8" s="12" t="s">
        <v>8</v>
      </c>
      <c r="I8" s="12" t="s">
        <v>8</v>
      </c>
      <c r="J8" s="12" t="str">
        <f>GeneralInformation!$D$21</f>
        <v>EUR</v>
      </c>
      <c r="K8" s="22">
        <f>HLOOKUP($J$8,$AA$14:$AR$25,10,FALSE)</f>
        <v>600</v>
      </c>
      <c r="L8" s="12" t="s">
        <v>8</v>
      </c>
      <c r="M8" s="12" t="s">
        <v>8</v>
      </c>
      <c r="N8" s="12" t="s">
        <v>8</v>
      </c>
      <c r="O8" s="12" t="s">
        <v>8</v>
      </c>
      <c r="P8" s="12" t="s">
        <v>8</v>
      </c>
      <c r="Q8" s="12" t="str">
        <f>GeneralInformation!$D$21</f>
        <v>EUR</v>
      </c>
      <c r="R8" s="22">
        <f>HLOOKUP($J$8,$AA$14:$AR$25,12,FALSE)</f>
        <v>10000</v>
      </c>
      <c r="S8" s="17" t="str">
        <f>GeneralInformation!D21</f>
        <v>EUR</v>
      </c>
      <c r="T8" s="15" t="s">
        <v>8</v>
      </c>
      <c r="U8" s="15"/>
      <c r="V8" s="12" t="str">
        <f>GeneralInformation!$D$21</f>
        <v>EUR</v>
      </c>
      <c r="W8" s="22">
        <f>HLOOKUP($J$8,$AA$14:$AR$25,11,FALSE)</f>
        <v>6000</v>
      </c>
      <c r="X8" s="12" t="s">
        <v>8</v>
      </c>
      <c r="Y8" s="12" t="s">
        <v>8</v>
      </c>
      <c r="AB8" s="104"/>
      <c r="AC8" s="103"/>
      <c r="AD8" s="103"/>
      <c r="AE8" s="103"/>
      <c r="AF8" s="103"/>
      <c r="AG8" s="103"/>
      <c r="AH8" s="103"/>
      <c r="AI8" s="103"/>
      <c r="AJ8" s="103"/>
      <c r="AK8" s="103"/>
      <c r="AL8" s="103"/>
      <c r="AM8" s="103"/>
      <c r="AN8" s="103"/>
      <c r="AO8" s="103"/>
      <c r="AP8" s="103"/>
    </row>
    <row r="9" spans="1:44" ht="15.6" x14ac:dyDescent="0.25">
      <c r="A9" s="16" t="s">
        <v>31</v>
      </c>
      <c r="B9" s="19" t="s">
        <v>5</v>
      </c>
      <c r="C9" s="14" t="s">
        <v>5</v>
      </c>
      <c r="D9" s="20" t="s">
        <v>5</v>
      </c>
      <c r="E9" s="173" t="s">
        <v>391</v>
      </c>
      <c r="F9" s="21"/>
      <c r="G9" s="22">
        <f>HLOOKUP($F$8,$AB$51:$AR$60,2,FALSE)</f>
        <v>500000</v>
      </c>
      <c r="H9" s="21" t="s">
        <v>5</v>
      </c>
      <c r="I9" s="23">
        <v>0.1</v>
      </c>
      <c r="J9" s="21"/>
      <c r="K9" s="22"/>
      <c r="L9" s="4" t="s">
        <v>5</v>
      </c>
      <c r="M9" s="25" t="s">
        <v>12</v>
      </c>
      <c r="N9" s="24" t="s">
        <v>5</v>
      </c>
      <c r="O9" s="25" t="s">
        <v>59</v>
      </c>
      <c r="P9" t="s">
        <v>292</v>
      </c>
      <c r="Q9" s="21"/>
      <c r="R9" s="22"/>
      <c r="S9" s="17"/>
      <c r="T9" s="15" t="s">
        <v>6</v>
      </c>
      <c r="U9" s="15"/>
      <c r="V9" s="21"/>
      <c r="W9" s="22"/>
      <c r="X9" s="26">
        <v>2017</v>
      </c>
      <c r="Y9" s="4" t="s">
        <v>78</v>
      </c>
      <c r="AB9" s="104"/>
      <c r="AC9" s="103"/>
      <c r="AD9" s="103"/>
      <c r="AE9" s="103"/>
      <c r="AF9" s="103"/>
      <c r="AG9" s="103"/>
      <c r="AH9" s="103"/>
      <c r="AI9" s="103"/>
      <c r="AJ9" s="103"/>
      <c r="AK9" s="103"/>
      <c r="AL9" s="103"/>
      <c r="AM9" s="103"/>
      <c r="AN9" s="103"/>
      <c r="AO9" s="103"/>
      <c r="AP9" s="103"/>
    </row>
    <row r="10" spans="1:44" ht="43.5" customHeight="1" x14ac:dyDescent="0.25">
      <c r="A10" s="16" t="s">
        <v>30</v>
      </c>
      <c r="B10" s="19" t="s">
        <v>6</v>
      </c>
      <c r="C10" s="14" t="s">
        <v>6</v>
      </c>
      <c r="D10" s="20" t="s">
        <v>6</v>
      </c>
      <c r="E10" s="174" t="s">
        <v>392</v>
      </c>
      <c r="F10" s="21"/>
      <c r="G10" s="22">
        <f>HLOOKUP($F$8,$AB$51:$AR$60,3,FALSE)</f>
        <v>1000000</v>
      </c>
      <c r="H10" s="21" t="s">
        <v>6</v>
      </c>
      <c r="I10" s="23">
        <v>0.15</v>
      </c>
      <c r="J10" s="21"/>
      <c r="K10" s="194" t="s">
        <v>97</v>
      </c>
      <c r="L10" s="4" t="s">
        <v>6</v>
      </c>
      <c r="M10" s="25" t="s">
        <v>52</v>
      </c>
      <c r="N10" s="24" t="s">
        <v>6</v>
      </c>
      <c r="O10" s="25" t="s">
        <v>60</v>
      </c>
      <c r="P10" t="s">
        <v>100</v>
      </c>
      <c r="Q10" s="21"/>
      <c r="R10" s="194" t="s">
        <v>97</v>
      </c>
      <c r="S10" s="17"/>
      <c r="T10" s="15" t="str">
        <f>VLOOKUP($S$8,$T$18:$U$26,2,FALSE)</f>
        <v>Yes - total less than EUR6000 (or equivalent)</v>
      </c>
      <c r="U10" s="15"/>
      <c r="V10" s="21"/>
      <c r="W10" s="194" t="s">
        <v>97</v>
      </c>
      <c r="X10" s="26">
        <v>2016</v>
      </c>
      <c r="Y10" s="4" t="s">
        <v>79</v>
      </c>
      <c r="AB10" s="104"/>
      <c r="AC10" s="103"/>
      <c r="AD10" s="103"/>
      <c r="AE10" s="103"/>
      <c r="AF10" s="103"/>
      <c r="AG10" s="103"/>
      <c r="AH10" s="103"/>
      <c r="AI10" s="103"/>
      <c r="AJ10" s="103"/>
      <c r="AK10" s="103"/>
      <c r="AL10" s="103"/>
      <c r="AM10" s="103"/>
      <c r="AN10" s="103"/>
      <c r="AO10" s="103"/>
      <c r="AP10" s="103"/>
    </row>
    <row r="11" spans="1:44" ht="16.2" x14ac:dyDescent="0.3">
      <c r="A11" s="16" t="s">
        <v>304</v>
      </c>
      <c r="C11" s="14" t="s">
        <v>68</v>
      </c>
      <c r="D11" s="20"/>
      <c r="E11" s="16"/>
      <c r="F11" s="16"/>
      <c r="G11" s="22">
        <f>HLOOKUP($F$8,$AB$51:$AR$60,4,FALSE)</f>
        <v>2000000</v>
      </c>
      <c r="H11" s="6"/>
      <c r="I11" s="23">
        <v>0.2</v>
      </c>
      <c r="J11" s="16"/>
      <c r="K11" s="194"/>
      <c r="L11" s="4"/>
      <c r="M11" s="25" t="s">
        <v>53</v>
      </c>
      <c r="N11" s="25"/>
      <c r="O11" s="25" t="s">
        <v>61</v>
      </c>
      <c r="P11" t="s">
        <v>101</v>
      </c>
      <c r="Q11" s="4"/>
      <c r="R11" s="194"/>
      <c r="S11" s="17"/>
      <c r="T11" s="15" t="str">
        <f>VLOOKUP($S$8,$T$30:$U$38,2,FALSE)</f>
        <v>Yes - total more than EUR6000 (or equivalent)</v>
      </c>
      <c r="U11" s="15"/>
      <c r="W11" s="194"/>
      <c r="X11" s="26">
        <v>2015</v>
      </c>
      <c r="Y11" s="4" t="s">
        <v>80</v>
      </c>
      <c r="AB11" s="104"/>
      <c r="AC11" s="103"/>
      <c r="AD11" s="103"/>
      <c r="AE11" s="103"/>
      <c r="AF11" s="103"/>
      <c r="AG11" s="103"/>
      <c r="AH11" s="103"/>
      <c r="AI11" s="103"/>
      <c r="AJ11" s="103"/>
      <c r="AK11" s="103"/>
      <c r="AL11" s="103"/>
      <c r="AM11" s="103"/>
      <c r="AN11" s="103"/>
      <c r="AO11" s="103"/>
      <c r="AP11" s="103"/>
    </row>
    <row r="12" spans="1:44" ht="15.6" x14ac:dyDescent="0.25">
      <c r="A12" s="16" t="s">
        <v>29</v>
      </c>
      <c r="C12" s="4"/>
      <c r="E12" s="16"/>
      <c r="F12" s="16"/>
      <c r="G12" s="22">
        <f>HLOOKUP($F$8,$AB$51:$AR$60,5,FALSE)</f>
        <v>2600000</v>
      </c>
      <c r="I12" s="23">
        <v>0.25</v>
      </c>
      <c r="J12" s="16"/>
      <c r="K12" s="22"/>
      <c r="L12" s="4"/>
      <c r="M12" s="25" t="s">
        <v>54</v>
      </c>
      <c r="N12" s="25"/>
      <c r="O12" s="25" t="s">
        <v>62</v>
      </c>
      <c r="P12" t="s">
        <v>102</v>
      </c>
      <c r="Q12" s="4"/>
      <c r="R12" s="17"/>
      <c r="S12" s="17"/>
      <c r="T12" s="21"/>
      <c r="U12" s="21"/>
      <c r="W12" s="17"/>
      <c r="X12" s="26">
        <v>2014</v>
      </c>
      <c r="Y12" s="4" t="s">
        <v>81</v>
      </c>
    </row>
    <row r="13" spans="1:44" ht="27.6" x14ac:dyDescent="0.3">
      <c r="A13" s="18" t="s">
        <v>28</v>
      </c>
      <c r="E13" s="16"/>
      <c r="F13" s="16"/>
      <c r="G13" s="22">
        <f>HLOOKUP($F$8,$AB$51:$AR$60,6,FALSE)</f>
        <v>5000000</v>
      </c>
      <c r="I13" s="23">
        <v>0.3</v>
      </c>
      <c r="J13" s="16"/>
      <c r="K13" s="22"/>
      <c r="L13" s="4"/>
      <c r="M13" s="25" t="s">
        <v>55</v>
      </c>
      <c r="N13" s="25"/>
      <c r="O13" s="25" t="s">
        <v>63</v>
      </c>
      <c r="P13" t="s">
        <v>264</v>
      </c>
      <c r="Q13" s="4"/>
      <c r="R13" s="17"/>
      <c r="S13" s="17"/>
      <c r="T13" s="28" t="s">
        <v>97</v>
      </c>
      <c r="U13" s="21"/>
      <c r="W13" s="17"/>
      <c r="X13" s="26">
        <v>2013</v>
      </c>
      <c r="Y13" s="4" t="s">
        <v>82</v>
      </c>
      <c r="AB13" s="105"/>
    </row>
    <row r="14" spans="1:44" ht="18" customHeight="1" x14ac:dyDescent="0.3">
      <c r="A14" s="18" t="s">
        <v>27</v>
      </c>
      <c r="E14" s="16"/>
      <c r="F14" s="16"/>
      <c r="G14" s="22">
        <f>HLOOKUP($F$8,$AB$51:$AR$60,7,FALSE)</f>
        <v>6500000</v>
      </c>
      <c r="I14" s="23">
        <v>0.35</v>
      </c>
      <c r="J14" s="16"/>
      <c r="K14" s="22"/>
      <c r="L14" s="4"/>
      <c r="M14" s="25" t="s">
        <v>56</v>
      </c>
      <c r="N14" s="25"/>
      <c r="O14" s="25" t="s">
        <v>64</v>
      </c>
      <c r="P14" t="s">
        <v>103</v>
      </c>
      <c r="Q14" s="4"/>
      <c r="R14" s="17"/>
      <c r="S14" s="17"/>
      <c r="T14" s="21"/>
      <c r="U14" s="21"/>
      <c r="W14" s="17"/>
      <c r="X14" s="26">
        <v>2012</v>
      </c>
      <c r="Y14" s="4" t="s">
        <v>83</v>
      </c>
      <c r="Z14" s="5" t="s">
        <v>93</v>
      </c>
      <c r="AA14" s="12"/>
      <c r="AB14" s="111" t="s">
        <v>35</v>
      </c>
      <c r="AC14" s="110" t="s">
        <v>310</v>
      </c>
      <c r="AD14" s="112" t="s">
        <v>36</v>
      </c>
      <c r="AE14" s="110" t="s">
        <v>311</v>
      </c>
      <c r="AF14" s="113" t="s">
        <v>37</v>
      </c>
      <c r="AG14" s="110" t="s">
        <v>312</v>
      </c>
      <c r="AH14" s="113" t="s">
        <v>38</v>
      </c>
      <c r="AI14" s="110" t="s">
        <v>313</v>
      </c>
      <c r="AJ14" s="113" t="s">
        <v>39</v>
      </c>
      <c r="AK14" s="110" t="s">
        <v>314</v>
      </c>
      <c r="AL14" s="113" t="s">
        <v>40</v>
      </c>
      <c r="AM14" s="110" t="s">
        <v>315</v>
      </c>
      <c r="AN14" s="113" t="s">
        <v>41</v>
      </c>
      <c r="AO14" s="114" t="s">
        <v>316</v>
      </c>
      <c r="AP14" s="112" t="s">
        <v>42</v>
      </c>
      <c r="AQ14" s="114" t="s">
        <v>317</v>
      </c>
      <c r="AR14" s="115" t="s">
        <v>44</v>
      </c>
    </row>
    <row r="15" spans="1:44" ht="15.6" x14ac:dyDescent="0.25">
      <c r="A15" s="16" t="s">
        <v>32</v>
      </c>
      <c r="E15" s="27"/>
      <c r="F15" s="27"/>
      <c r="G15" s="22">
        <f>HLOOKUP($F$8,$AB$51:$AR$60,8,FALSE)</f>
        <v>10000000</v>
      </c>
      <c r="I15" s="23">
        <v>0.4</v>
      </c>
      <c r="J15" s="27"/>
      <c r="L15" s="4"/>
      <c r="M15" s="25" t="s">
        <v>57</v>
      </c>
      <c r="N15" s="25"/>
      <c r="O15" s="25" t="s">
        <v>65</v>
      </c>
      <c r="P15" t="s">
        <v>104</v>
      </c>
      <c r="Q15" s="4"/>
      <c r="R15" s="17"/>
      <c r="S15" s="17"/>
      <c r="T15" s="21"/>
      <c r="U15" s="21"/>
      <c r="W15" s="17"/>
      <c r="X15" s="26">
        <v>2011</v>
      </c>
      <c r="Y15" s="4" t="s">
        <v>84</v>
      </c>
      <c r="AA15" s="188" t="s">
        <v>308</v>
      </c>
      <c r="AB15" s="131">
        <v>500000</v>
      </c>
      <c r="AC15" s="132">
        <f t="shared" ref="AC15:AC18" si="0">AB15*$AC$31</f>
        <v>613215</v>
      </c>
      <c r="AD15" s="133">
        <v>500000</v>
      </c>
      <c r="AE15" s="132">
        <f t="shared" ref="AE15:AE18" si="1">AB15*$AC$32</f>
        <v>806335</v>
      </c>
      <c r="AF15" s="133">
        <v>1000000</v>
      </c>
      <c r="AG15" s="132">
        <f t="shared" ref="AG15:AG18" si="2">AB15*$AC$33</f>
        <v>8515550</v>
      </c>
      <c r="AH15" s="133">
        <v>10000000</v>
      </c>
      <c r="AI15" s="132">
        <f t="shared" ref="AI15:AI18" si="3">AB15*$AC$34</f>
        <v>558530</v>
      </c>
      <c r="AJ15" s="133">
        <v>500000</v>
      </c>
      <c r="AK15" s="132">
        <f t="shared" ref="AK15:AK18" si="4">AB15*$AC$35</f>
        <v>11343800</v>
      </c>
      <c r="AL15" s="133">
        <v>10000000</v>
      </c>
      <c r="AM15" s="132">
        <f t="shared" ref="AM15:AM18" si="5">AB15*$AC$36</f>
        <v>799370</v>
      </c>
      <c r="AN15" s="133">
        <v>1000000</v>
      </c>
      <c r="AO15" s="132">
        <f t="shared" ref="AO15:AO18" si="6">AB15*$AC$37</f>
        <v>4131395.0000000005</v>
      </c>
      <c r="AP15" s="133">
        <v>5000000</v>
      </c>
      <c r="AQ15" s="132">
        <f t="shared" ref="AQ15:AQ18" si="7">AB15*$AC$38</f>
        <v>851610</v>
      </c>
      <c r="AR15" s="143">
        <v>1000000</v>
      </c>
    </row>
    <row r="16" spans="1:44" ht="15.6" x14ac:dyDescent="0.25">
      <c r="A16" s="16" t="s">
        <v>49</v>
      </c>
      <c r="E16" s="16"/>
      <c r="F16" s="16"/>
      <c r="G16" s="22">
        <f>HLOOKUP($F$8,$AB$51:$AR$60,9,FALSE)</f>
        <v>20000000</v>
      </c>
      <c r="I16" s="23">
        <v>0.45</v>
      </c>
      <c r="J16" s="16"/>
      <c r="L16" s="4"/>
      <c r="M16" s="25" t="s">
        <v>58</v>
      </c>
      <c r="N16" s="25"/>
      <c r="O16" s="25"/>
      <c r="P16" t="s">
        <v>265</v>
      </c>
      <c r="Q16" s="4"/>
      <c r="R16" s="17"/>
      <c r="S16" s="17"/>
      <c r="T16" s="21"/>
      <c r="U16" s="21"/>
      <c r="W16" s="17"/>
      <c r="Y16" s="4" t="s">
        <v>85</v>
      </c>
      <c r="AA16" s="188"/>
      <c r="AB16" s="141">
        <v>1000000</v>
      </c>
      <c r="AC16" s="135">
        <f t="shared" si="0"/>
        <v>1226430</v>
      </c>
      <c r="AD16" s="136">
        <v>1000000</v>
      </c>
      <c r="AE16" s="135">
        <f t="shared" si="1"/>
        <v>1612670</v>
      </c>
      <c r="AF16" s="136">
        <v>2000000</v>
      </c>
      <c r="AG16" s="135">
        <f t="shared" si="2"/>
        <v>17031100</v>
      </c>
      <c r="AH16" s="136">
        <v>20000000</v>
      </c>
      <c r="AI16" s="135">
        <f t="shared" si="3"/>
        <v>1117060</v>
      </c>
      <c r="AJ16" s="136">
        <v>1000000</v>
      </c>
      <c r="AK16" s="135">
        <f t="shared" si="4"/>
        <v>22687600</v>
      </c>
      <c r="AL16" s="136">
        <v>20000000</v>
      </c>
      <c r="AM16" s="135">
        <f t="shared" si="5"/>
        <v>1598740</v>
      </c>
      <c r="AN16" s="136">
        <v>2000000</v>
      </c>
      <c r="AO16" s="135">
        <f t="shared" si="6"/>
        <v>8262790.0000000009</v>
      </c>
      <c r="AP16" s="136">
        <v>10000000</v>
      </c>
      <c r="AQ16" s="135">
        <f t="shared" si="7"/>
        <v>1703220</v>
      </c>
      <c r="AR16" s="144">
        <v>2000000</v>
      </c>
    </row>
    <row r="17" spans="1:44" ht="15.6" x14ac:dyDescent="0.25">
      <c r="A17" s="16"/>
      <c r="E17" s="16"/>
      <c r="F17" s="16"/>
      <c r="G17" s="22">
        <f>HLOOKUP($F$8,$AB$51:$AR$60,10,FALSE)</f>
        <v>50000000</v>
      </c>
      <c r="I17" s="23">
        <v>0.5</v>
      </c>
      <c r="J17" s="23"/>
      <c r="K17" s="16"/>
      <c r="L17" s="4"/>
      <c r="M17" s="7"/>
      <c r="N17" s="4"/>
      <c r="O17" s="4"/>
      <c r="P17" t="s">
        <v>266</v>
      </c>
      <c r="Q17" s="4"/>
      <c r="R17" s="12"/>
      <c r="S17" s="12"/>
      <c r="T17" s="21"/>
      <c r="U17" s="21"/>
      <c r="V17" s="21"/>
      <c r="Y17" s="4" t="s">
        <v>86</v>
      </c>
      <c r="AA17" s="188"/>
      <c r="AB17" s="134">
        <v>2000000</v>
      </c>
      <c r="AC17" s="135">
        <f t="shared" si="0"/>
        <v>2452860</v>
      </c>
      <c r="AD17" s="136">
        <v>2000000</v>
      </c>
      <c r="AE17" s="135">
        <f t="shared" si="1"/>
        <v>3225340</v>
      </c>
      <c r="AF17" s="136">
        <v>5000000</v>
      </c>
      <c r="AG17" s="135">
        <f t="shared" si="2"/>
        <v>34062200</v>
      </c>
      <c r="AH17" s="136">
        <v>50000000</v>
      </c>
      <c r="AI17" s="135">
        <f t="shared" si="3"/>
        <v>2234120</v>
      </c>
      <c r="AJ17" s="136">
        <v>2000000</v>
      </c>
      <c r="AK17" s="135">
        <f t="shared" si="4"/>
        <v>45375200</v>
      </c>
      <c r="AL17" s="136">
        <v>50000000</v>
      </c>
      <c r="AM17" s="135">
        <f t="shared" si="5"/>
        <v>3197480</v>
      </c>
      <c r="AN17" s="136">
        <v>5000000</v>
      </c>
      <c r="AO17" s="135">
        <f t="shared" si="6"/>
        <v>16525580.000000002</v>
      </c>
      <c r="AP17" s="136">
        <v>20000000</v>
      </c>
      <c r="AQ17" s="135">
        <f t="shared" si="7"/>
        <v>3406440</v>
      </c>
      <c r="AR17" s="144">
        <v>5000000</v>
      </c>
    </row>
    <row r="18" spans="1:44" ht="27.6" x14ac:dyDescent="0.25">
      <c r="A18" s="16"/>
      <c r="E18" s="16"/>
      <c r="F18" s="16"/>
      <c r="G18" s="28" t="s">
        <v>97</v>
      </c>
      <c r="L18" s="4"/>
      <c r="M18" s="7"/>
      <c r="N18" s="4"/>
      <c r="O18" s="4"/>
      <c r="P18" t="s">
        <v>105</v>
      </c>
      <c r="Q18" s="4"/>
      <c r="R18" s="29"/>
      <c r="S18" s="29"/>
      <c r="T18" s="4" t="s">
        <v>35</v>
      </c>
      <c r="U18" s="12" t="str">
        <f>CONCATENATE("Yes - total less than GBP",$AB$24," (or equivalent)")</f>
        <v>Yes - total less than GBP5000 (or equivalent)</v>
      </c>
      <c r="Y18" s="4" t="s">
        <v>87</v>
      </c>
      <c r="AA18" s="188"/>
      <c r="AB18" s="134">
        <v>5000000</v>
      </c>
      <c r="AC18" s="135">
        <f t="shared" si="0"/>
        <v>6132150</v>
      </c>
      <c r="AD18" s="136">
        <v>5000000</v>
      </c>
      <c r="AE18" s="135">
        <f t="shared" si="1"/>
        <v>8063350</v>
      </c>
      <c r="AF18" s="136">
        <v>10000000</v>
      </c>
      <c r="AG18" s="135">
        <f t="shared" si="2"/>
        <v>85155500</v>
      </c>
      <c r="AH18" s="136">
        <v>100000000</v>
      </c>
      <c r="AI18" s="135">
        <f t="shared" si="3"/>
        <v>5585300</v>
      </c>
      <c r="AJ18" s="136">
        <v>5000000</v>
      </c>
      <c r="AK18" s="135">
        <f t="shared" si="4"/>
        <v>113438000</v>
      </c>
      <c r="AL18" s="136">
        <v>100000000</v>
      </c>
      <c r="AM18" s="135">
        <f t="shared" si="5"/>
        <v>7993700</v>
      </c>
      <c r="AN18" s="136">
        <v>10000000</v>
      </c>
      <c r="AO18" s="135">
        <f t="shared" si="6"/>
        <v>41313950</v>
      </c>
      <c r="AP18" s="136">
        <v>50000000</v>
      </c>
      <c r="AQ18" s="135">
        <f t="shared" si="7"/>
        <v>8516100</v>
      </c>
      <c r="AR18" s="144">
        <v>10000000</v>
      </c>
    </row>
    <row r="19" spans="1:44" ht="15.6" x14ac:dyDescent="0.25">
      <c r="A19" s="16"/>
      <c r="E19" s="16"/>
      <c r="F19" s="16"/>
      <c r="G19" s="16"/>
      <c r="I19" s="16"/>
      <c r="J19" s="16"/>
      <c r="K19" s="16"/>
      <c r="L19" s="16"/>
      <c r="M19" s="16"/>
      <c r="N19" s="16"/>
      <c r="O19" s="16"/>
      <c r="P19" t="s">
        <v>106</v>
      </c>
      <c r="Q19" s="4"/>
      <c r="R19" s="12"/>
      <c r="S19" s="12"/>
      <c r="T19" s="4" t="s">
        <v>36</v>
      </c>
      <c r="U19" s="12" t="str">
        <f>CONCATENATE("Yes - total less than USD",AD24," (or equivalent)")</f>
        <v>Yes - total less than USD6000 (or equivalent)</v>
      </c>
      <c r="Y19" s="4" t="s">
        <v>88</v>
      </c>
      <c r="AA19" s="188"/>
      <c r="AB19" s="134">
        <v>10000000</v>
      </c>
      <c r="AC19" s="135">
        <f t="shared" ref="AC19:AC26" si="8">AB19*$AC$31</f>
        <v>12264300</v>
      </c>
      <c r="AD19" s="136">
        <v>10000000</v>
      </c>
      <c r="AE19" s="135">
        <f t="shared" ref="AE19:AE26" si="9">AB19*$AC$32</f>
        <v>16126700</v>
      </c>
      <c r="AF19" s="136">
        <v>20000000</v>
      </c>
      <c r="AG19" s="135">
        <f t="shared" ref="AG19:AG26" si="10">AB19*$AC$33</f>
        <v>170311000</v>
      </c>
      <c r="AH19" s="136">
        <v>250000000</v>
      </c>
      <c r="AI19" s="135">
        <f t="shared" ref="AI19:AI26" si="11">AB19*$AC$34</f>
        <v>11170600</v>
      </c>
      <c r="AJ19" s="136">
        <v>10000000</v>
      </c>
      <c r="AK19" s="135">
        <f t="shared" ref="AK19:AK26" si="12">AB19*$AC$35</f>
        <v>226876000</v>
      </c>
      <c r="AL19" s="136">
        <v>250000000</v>
      </c>
      <c r="AM19" s="135">
        <f t="shared" ref="AM19:AM26" si="13">AB19*$AC$36</f>
        <v>15987400</v>
      </c>
      <c r="AN19" s="136">
        <v>20000000</v>
      </c>
      <c r="AO19" s="135">
        <f t="shared" ref="AO19:AO26" si="14">AB19*$AC$37</f>
        <v>82627900</v>
      </c>
      <c r="AP19" s="136">
        <v>100000000</v>
      </c>
      <c r="AQ19" s="135">
        <f t="shared" ref="AQ19:AQ26" si="15">AB19*$AC$38</f>
        <v>17032200</v>
      </c>
      <c r="AR19" s="144">
        <v>20000000</v>
      </c>
    </row>
    <row r="20" spans="1:44" ht="15.75" customHeight="1" x14ac:dyDescent="0.3">
      <c r="A20" s="16"/>
      <c r="E20" s="187" t="s">
        <v>333</v>
      </c>
      <c r="F20" s="187"/>
      <c r="G20" s="152"/>
      <c r="I20" s="16"/>
      <c r="J20" s="16"/>
      <c r="K20" s="16"/>
      <c r="L20" s="16"/>
      <c r="M20" s="16"/>
      <c r="N20" s="16"/>
      <c r="O20" s="16"/>
      <c r="P20" t="s">
        <v>107</v>
      </c>
      <c r="Q20" s="4"/>
      <c r="R20" s="12"/>
      <c r="S20" s="12"/>
      <c r="T20" s="4" t="s">
        <v>37</v>
      </c>
      <c r="U20" s="12" t="str">
        <f>CONCATENATE("Yes - total less than CAD",AF24," (or equivalent)")</f>
        <v>Yes - total less than CAD8000 (or equivalent)</v>
      </c>
      <c r="Y20" s="4" t="s">
        <v>89</v>
      </c>
      <c r="AA20" s="188"/>
      <c r="AB20" s="134">
        <v>20000000</v>
      </c>
      <c r="AC20" s="135">
        <f t="shared" si="8"/>
        <v>24528600</v>
      </c>
      <c r="AD20" s="136">
        <v>20000000</v>
      </c>
      <c r="AE20" s="135">
        <f t="shared" si="9"/>
        <v>32253400</v>
      </c>
      <c r="AF20" s="136">
        <v>50000000</v>
      </c>
      <c r="AG20" s="135">
        <f t="shared" si="10"/>
        <v>340622000</v>
      </c>
      <c r="AH20" s="136">
        <v>500000000</v>
      </c>
      <c r="AI20" s="135">
        <f t="shared" si="11"/>
        <v>22341200</v>
      </c>
      <c r="AJ20" s="136">
        <v>20000000</v>
      </c>
      <c r="AK20" s="135">
        <f t="shared" si="12"/>
        <v>453752000</v>
      </c>
      <c r="AL20" s="136">
        <v>500000000</v>
      </c>
      <c r="AM20" s="135">
        <f t="shared" si="13"/>
        <v>31974800</v>
      </c>
      <c r="AN20" s="136">
        <v>50000000</v>
      </c>
      <c r="AO20" s="135">
        <f t="shared" si="14"/>
        <v>165255800</v>
      </c>
      <c r="AP20" s="136">
        <v>200000000</v>
      </c>
      <c r="AQ20" s="135">
        <f t="shared" si="15"/>
        <v>34064400</v>
      </c>
      <c r="AR20" s="144">
        <v>50000000</v>
      </c>
    </row>
    <row r="21" spans="1:44" ht="15.6" x14ac:dyDescent="0.25">
      <c r="A21" s="16"/>
      <c r="E21" s="16"/>
      <c r="F21" s="16"/>
      <c r="G21" s="16"/>
      <c r="I21" s="16"/>
      <c r="J21" s="16"/>
      <c r="K21" s="16"/>
      <c r="L21" s="16"/>
      <c r="M21" s="16"/>
      <c r="N21" s="16"/>
      <c r="O21" s="16"/>
      <c r="P21" t="s">
        <v>267</v>
      </c>
      <c r="Q21" s="4"/>
      <c r="R21" s="4"/>
      <c r="S21" s="4"/>
      <c r="T21" s="4" t="s">
        <v>38</v>
      </c>
      <c r="U21" s="12" t="str">
        <f>CONCATENATE("Yes - total less than ZAR",AH24," (or equivalent)")</f>
        <v>Yes - total less than ZAR85000 (or equivalent)</v>
      </c>
      <c r="AA21" s="188"/>
      <c r="AB21" s="137">
        <v>50000000</v>
      </c>
      <c r="AC21" s="138">
        <f t="shared" si="8"/>
        <v>61321499.999999993</v>
      </c>
      <c r="AD21" s="139">
        <v>50000000</v>
      </c>
      <c r="AE21" s="138">
        <f t="shared" si="9"/>
        <v>80633500</v>
      </c>
      <c r="AF21" s="109">
        <v>100000000</v>
      </c>
      <c r="AG21" s="138">
        <f t="shared" si="10"/>
        <v>851554999.99999988</v>
      </c>
      <c r="AH21" s="139">
        <v>1000000000</v>
      </c>
      <c r="AI21" s="138">
        <f t="shared" si="11"/>
        <v>55853000</v>
      </c>
      <c r="AJ21" s="139">
        <v>50000000</v>
      </c>
      <c r="AK21" s="138">
        <f t="shared" si="12"/>
        <v>1134380000</v>
      </c>
      <c r="AL21" s="139">
        <v>1000000000</v>
      </c>
      <c r="AM21" s="138">
        <f t="shared" si="13"/>
        <v>79937000</v>
      </c>
      <c r="AN21" s="109">
        <v>100000000</v>
      </c>
      <c r="AO21" s="138">
        <f t="shared" si="14"/>
        <v>413139500.00000006</v>
      </c>
      <c r="AP21" s="139">
        <v>500000000</v>
      </c>
      <c r="AQ21" s="138">
        <f t="shared" si="15"/>
        <v>85161000</v>
      </c>
      <c r="AR21" s="145">
        <v>100000000</v>
      </c>
    </row>
    <row r="22" spans="1:44" ht="26.4" x14ac:dyDescent="0.25">
      <c r="A22" s="16"/>
      <c r="E22" s="16" t="s">
        <v>8</v>
      </c>
      <c r="F22" s="16"/>
      <c r="G22" s="16"/>
      <c r="I22" s="16"/>
      <c r="J22" s="16"/>
      <c r="K22" s="16"/>
      <c r="L22" s="16"/>
      <c r="M22" s="16"/>
      <c r="N22" s="16"/>
      <c r="O22" s="16"/>
      <c r="P22" t="s">
        <v>108</v>
      </c>
      <c r="Q22" s="4"/>
      <c r="R22" s="4"/>
      <c r="S22" s="4"/>
      <c r="T22" s="4" t="s">
        <v>39</v>
      </c>
      <c r="U22" s="12" t="str">
        <f>CONCATENATE("Yes - total less than EUR",AJ24," (or equivalent)")</f>
        <v>Yes - total less than EUR6000 (or equivalent)</v>
      </c>
      <c r="AA22" s="154" t="s">
        <v>335</v>
      </c>
      <c r="AB22" s="140">
        <v>250</v>
      </c>
      <c r="AC22" s="155">
        <f t="shared" si="8"/>
        <v>306.60749999999996</v>
      </c>
      <c r="AD22" s="116">
        <v>300</v>
      </c>
      <c r="AE22" s="155">
        <f t="shared" si="9"/>
        <v>403.16750000000002</v>
      </c>
      <c r="AF22" s="116">
        <v>400</v>
      </c>
      <c r="AG22" s="155">
        <f t="shared" si="10"/>
        <v>4257.7749999999996</v>
      </c>
      <c r="AH22" s="116">
        <v>4250</v>
      </c>
      <c r="AI22" s="155">
        <f t="shared" si="11"/>
        <v>279.26499999999999</v>
      </c>
      <c r="AJ22" s="116">
        <v>300</v>
      </c>
      <c r="AK22" s="155">
        <f t="shared" si="12"/>
        <v>5671.9</v>
      </c>
      <c r="AL22" s="116">
        <v>5500</v>
      </c>
      <c r="AM22" s="155">
        <f t="shared" si="13"/>
        <v>399.685</v>
      </c>
      <c r="AN22" s="116">
        <v>400</v>
      </c>
      <c r="AO22" s="155">
        <f t="shared" si="14"/>
        <v>2065.6975000000002</v>
      </c>
      <c r="AP22" s="116">
        <v>2000</v>
      </c>
      <c r="AQ22" s="155">
        <f t="shared" si="15"/>
        <v>425.80500000000001</v>
      </c>
      <c r="AR22" s="156">
        <v>400</v>
      </c>
    </row>
    <row r="23" spans="1:44" ht="15.6" x14ac:dyDescent="0.25">
      <c r="A23" s="16"/>
      <c r="E23" s="153">
        <v>1</v>
      </c>
      <c r="F23" s="16"/>
      <c r="G23" s="16"/>
      <c r="I23" s="16"/>
      <c r="J23" s="16"/>
      <c r="K23" s="16"/>
      <c r="L23" s="16"/>
      <c r="M23" s="16"/>
      <c r="N23" s="16"/>
      <c r="O23" s="16"/>
      <c r="P23" t="s">
        <v>109</v>
      </c>
      <c r="Q23" s="4"/>
      <c r="R23" s="4"/>
      <c r="S23" s="4"/>
      <c r="T23" s="4" t="s">
        <v>40</v>
      </c>
      <c r="U23" s="12" t="str">
        <f>CONCATENATE("Yes - total less than MXN",AL24," (or equivalent)")</f>
        <v>Yes - total less than MXN110000 (or equivalent)</v>
      </c>
      <c r="Z23" s="1"/>
      <c r="AA23" s="119" t="s">
        <v>319</v>
      </c>
      <c r="AB23" s="140">
        <v>500</v>
      </c>
      <c r="AC23" s="138">
        <f t="shared" si="8"/>
        <v>613.21499999999992</v>
      </c>
      <c r="AD23" s="117">
        <v>600</v>
      </c>
      <c r="AE23" s="138">
        <f t="shared" si="9"/>
        <v>806.33500000000004</v>
      </c>
      <c r="AF23" s="117">
        <v>800</v>
      </c>
      <c r="AG23" s="138">
        <f t="shared" si="10"/>
        <v>8515.5499999999993</v>
      </c>
      <c r="AH23" s="117">
        <v>8500</v>
      </c>
      <c r="AI23" s="138">
        <f t="shared" si="11"/>
        <v>558.53</v>
      </c>
      <c r="AJ23" s="117">
        <v>600</v>
      </c>
      <c r="AK23" s="138">
        <f t="shared" si="12"/>
        <v>11343.8</v>
      </c>
      <c r="AL23" s="116">
        <v>11000</v>
      </c>
      <c r="AM23" s="138">
        <f t="shared" si="13"/>
        <v>799.37</v>
      </c>
      <c r="AN23" s="117">
        <v>800</v>
      </c>
      <c r="AO23" s="138">
        <f t="shared" si="14"/>
        <v>4131.3950000000004</v>
      </c>
      <c r="AP23" s="117">
        <v>4000</v>
      </c>
      <c r="AQ23" s="138">
        <f t="shared" si="15"/>
        <v>851.61</v>
      </c>
      <c r="AR23" s="157">
        <v>800</v>
      </c>
    </row>
    <row r="24" spans="1:44" ht="15.6" x14ac:dyDescent="0.25">
      <c r="A24" s="16"/>
      <c r="E24" s="153">
        <v>2</v>
      </c>
      <c r="F24" s="16"/>
      <c r="G24" s="16"/>
      <c r="H24" s="4" t="s">
        <v>34</v>
      </c>
      <c r="I24" s="16"/>
      <c r="J24" s="16"/>
      <c r="K24" s="16"/>
      <c r="L24" s="16"/>
      <c r="M24" s="16"/>
      <c r="N24" s="16"/>
      <c r="O24" s="16"/>
      <c r="P24" t="s">
        <v>394</v>
      </c>
      <c r="Q24" s="4"/>
      <c r="R24" s="4"/>
      <c r="S24" s="4"/>
      <c r="T24" s="4" t="s">
        <v>41</v>
      </c>
      <c r="U24" s="12" t="str">
        <f>CONCATENATE("Yes - total less than AUD",AN24," (or equivalent)")</f>
        <v>Yes - total less than AUD8000 (or equivalent)</v>
      </c>
      <c r="AA24" s="119" t="s">
        <v>43</v>
      </c>
      <c r="AB24" s="140">
        <v>5000</v>
      </c>
      <c r="AC24" s="138">
        <f t="shared" si="8"/>
        <v>6132.15</v>
      </c>
      <c r="AD24" s="116">
        <v>6000</v>
      </c>
      <c r="AE24" s="138">
        <f t="shared" si="9"/>
        <v>8063.35</v>
      </c>
      <c r="AF24" s="116">
        <v>8000</v>
      </c>
      <c r="AG24" s="138">
        <f t="shared" si="10"/>
        <v>85155.5</v>
      </c>
      <c r="AH24" s="116">
        <v>85000</v>
      </c>
      <c r="AI24" s="138">
        <f t="shared" si="11"/>
        <v>5585.2999999999993</v>
      </c>
      <c r="AJ24" s="116">
        <v>6000</v>
      </c>
      <c r="AK24" s="138">
        <f t="shared" si="12"/>
        <v>113438</v>
      </c>
      <c r="AL24" s="116">
        <v>110000</v>
      </c>
      <c r="AM24" s="138">
        <f t="shared" si="13"/>
        <v>7993.7</v>
      </c>
      <c r="AN24" s="116">
        <v>8000</v>
      </c>
      <c r="AO24" s="138">
        <f t="shared" si="14"/>
        <v>41313.950000000004</v>
      </c>
      <c r="AP24" s="116">
        <v>40000</v>
      </c>
      <c r="AQ24" s="138">
        <f t="shared" si="15"/>
        <v>8516.1</v>
      </c>
      <c r="AR24" s="156">
        <v>8000</v>
      </c>
    </row>
    <row r="25" spans="1:44" ht="15.6" x14ac:dyDescent="0.25">
      <c r="A25" s="16"/>
      <c r="E25" s="153">
        <v>3</v>
      </c>
      <c r="F25" s="16"/>
      <c r="G25" s="16"/>
      <c r="I25" s="16"/>
      <c r="J25" s="16"/>
      <c r="K25" s="16"/>
      <c r="L25" s="16"/>
      <c r="M25" s="16"/>
      <c r="N25" s="16"/>
      <c r="O25" s="16"/>
      <c r="P25" t="s">
        <v>110</v>
      </c>
      <c r="Q25" s="4"/>
      <c r="R25" s="4"/>
      <c r="S25" s="4"/>
      <c r="T25" s="4" t="s">
        <v>42</v>
      </c>
      <c r="U25" s="12" t="str">
        <f>CONCATENATE("Yes - total less than CNY",AP24," (or equivalent)")</f>
        <v>Yes - total less than CNY40000 (or equivalent)</v>
      </c>
      <c r="Y25" s="13"/>
      <c r="AA25" s="119" t="s">
        <v>309</v>
      </c>
      <c r="AB25" s="140">
        <v>10000</v>
      </c>
      <c r="AC25" s="138">
        <f t="shared" si="8"/>
        <v>12264.3</v>
      </c>
      <c r="AD25" s="116">
        <v>12500</v>
      </c>
      <c r="AE25" s="138">
        <f t="shared" si="9"/>
        <v>16126.7</v>
      </c>
      <c r="AF25" s="116">
        <v>15000</v>
      </c>
      <c r="AG25" s="138">
        <f t="shared" si="10"/>
        <v>170311</v>
      </c>
      <c r="AH25" s="118">
        <v>150000</v>
      </c>
      <c r="AI25" s="138">
        <f t="shared" si="11"/>
        <v>11170.599999999999</v>
      </c>
      <c r="AJ25" s="118">
        <v>10000</v>
      </c>
      <c r="AK25" s="138">
        <f t="shared" si="12"/>
        <v>226876</v>
      </c>
      <c r="AL25" s="118">
        <v>250000</v>
      </c>
      <c r="AM25" s="138">
        <f t="shared" si="13"/>
        <v>15987.4</v>
      </c>
      <c r="AN25" s="116">
        <v>15000</v>
      </c>
      <c r="AO25" s="138">
        <f t="shared" si="14"/>
        <v>82627.900000000009</v>
      </c>
      <c r="AP25" s="116">
        <v>100000</v>
      </c>
      <c r="AQ25" s="138">
        <f t="shared" si="15"/>
        <v>17032.2</v>
      </c>
      <c r="AR25" s="156">
        <v>15000</v>
      </c>
    </row>
    <row r="26" spans="1:44" x14ac:dyDescent="0.25">
      <c r="E26" s="54">
        <v>4</v>
      </c>
      <c r="P26" t="s">
        <v>111</v>
      </c>
      <c r="Q26" s="4"/>
      <c r="R26" s="4"/>
      <c r="S26" s="4"/>
      <c r="T26" s="4" t="s">
        <v>44</v>
      </c>
      <c r="U26" s="12" t="str">
        <f>CONCATENATE("Yes - total less than SGD",AR24," (or equivalent)")</f>
        <v>Yes - total less than SGD8000 (or equivalent)</v>
      </c>
      <c r="AA26" s="166" t="s">
        <v>334</v>
      </c>
      <c r="AB26" s="168">
        <v>2500</v>
      </c>
      <c r="AC26" s="167">
        <f t="shared" si="8"/>
        <v>3066.0749999999998</v>
      </c>
      <c r="AD26" s="109">
        <v>3000</v>
      </c>
      <c r="AE26" s="167">
        <f t="shared" si="9"/>
        <v>4031.6750000000002</v>
      </c>
      <c r="AF26" s="109">
        <v>4000</v>
      </c>
      <c r="AG26" s="167">
        <f t="shared" si="10"/>
        <v>42577.75</v>
      </c>
      <c r="AH26" s="109">
        <v>42500</v>
      </c>
      <c r="AI26" s="167">
        <f t="shared" si="11"/>
        <v>2792.6499999999996</v>
      </c>
      <c r="AJ26" s="109">
        <v>3000</v>
      </c>
      <c r="AK26" s="167">
        <f t="shared" si="12"/>
        <v>56719</v>
      </c>
      <c r="AL26" s="109">
        <v>55000</v>
      </c>
      <c r="AM26" s="167">
        <f t="shared" si="13"/>
        <v>3996.85</v>
      </c>
      <c r="AN26" s="109">
        <v>4000</v>
      </c>
      <c r="AO26" s="167">
        <f t="shared" si="14"/>
        <v>20656.975000000002</v>
      </c>
      <c r="AP26" s="109">
        <v>20000</v>
      </c>
      <c r="AQ26" s="167">
        <f t="shared" si="15"/>
        <v>4258.05</v>
      </c>
      <c r="AR26" s="145">
        <v>4000</v>
      </c>
    </row>
    <row r="27" spans="1:44" ht="13.8" thickBot="1" x14ac:dyDescent="0.3">
      <c r="E27" s="54">
        <v>5</v>
      </c>
      <c r="P27" t="s">
        <v>112</v>
      </c>
      <c r="Q27" s="4"/>
      <c r="R27" s="4"/>
      <c r="S27" s="4"/>
      <c r="AA27" s="108"/>
      <c r="AG27" s="104"/>
      <c r="AH27" s="107"/>
      <c r="AI27" s="104"/>
      <c r="AJ27" s="107"/>
      <c r="AK27" s="104"/>
      <c r="AL27" s="107"/>
    </row>
    <row r="28" spans="1:44" ht="13.8" thickBot="1" x14ac:dyDescent="0.3">
      <c r="E28" s="54">
        <v>6</v>
      </c>
      <c r="P28" t="s">
        <v>113</v>
      </c>
      <c r="Q28" s="4"/>
      <c r="R28" s="4"/>
      <c r="S28" s="4"/>
      <c r="AA28" s="108"/>
      <c r="AB28" s="130" t="s">
        <v>305</v>
      </c>
      <c r="AC28" s="128" t="s">
        <v>306</v>
      </c>
      <c r="AG28" s="104"/>
      <c r="AH28" s="107"/>
      <c r="AI28" s="104"/>
      <c r="AJ28" s="107"/>
      <c r="AK28" s="104"/>
      <c r="AL28" s="107"/>
    </row>
    <row r="29" spans="1:44" x14ac:dyDescent="0.25">
      <c r="E29" s="54">
        <v>7</v>
      </c>
      <c r="P29" t="s">
        <v>114</v>
      </c>
      <c r="AA29" s="108"/>
      <c r="AB29" s="127" t="s">
        <v>8</v>
      </c>
      <c r="AC29" s="129" t="s">
        <v>318</v>
      </c>
      <c r="AG29" s="104"/>
      <c r="AH29" s="107"/>
      <c r="AI29" s="104"/>
      <c r="AJ29" s="107"/>
      <c r="AK29" s="104"/>
      <c r="AL29" s="107"/>
    </row>
    <row r="30" spans="1:44" x14ac:dyDescent="0.25">
      <c r="E30" s="54">
        <v>8</v>
      </c>
      <c r="P30" t="s">
        <v>115</v>
      </c>
      <c r="T30" s="4" t="s">
        <v>35</v>
      </c>
      <c r="U30" s="12" t="str">
        <f>CONCATENATE("Yes - total more than GBP",AB24," (or equivalent)")</f>
        <v>Yes - total more than GBP5000 (or equivalent)</v>
      </c>
      <c r="AB30" s="122" t="s">
        <v>35</v>
      </c>
      <c r="AC30" s="123">
        <v>1</v>
      </c>
      <c r="AG30" s="104"/>
      <c r="AH30" s="107"/>
      <c r="AI30" s="104"/>
      <c r="AJ30" s="107"/>
      <c r="AK30" s="104"/>
      <c r="AL30" s="107"/>
    </row>
    <row r="31" spans="1:44" x14ac:dyDescent="0.25">
      <c r="E31" s="54">
        <v>9</v>
      </c>
      <c r="P31" t="s">
        <v>116</v>
      </c>
      <c r="T31" s="4" t="s">
        <v>36</v>
      </c>
      <c r="U31" s="12" t="str">
        <f>CONCATENATE("Yes - total more than USD",AD24," (or equivalent)")</f>
        <v>Yes - total more than USD6000 (or equivalent)</v>
      </c>
      <c r="AB31" s="122" t="s">
        <v>36</v>
      </c>
      <c r="AC31" s="123">
        <v>1.2264299999999999</v>
      </c>
      <c r="AG31" s="104"/>
      <c r="AH31" s="107"/>
      <c r="AI31" s="104"/>
      <c r="AJ31" s="107"/>
      <c r="AK31" s="104"/>
      <c r="AL31" s="107"/>
    </row>
    <row r="32" spans="1:44" x14ac:dyDescent="0.25">
      <c r="E32" s="54">
        <v>10</v>
      </c>
      <c r="P32" t="s">
        <v>117</v>
      </c>
      <c r="T32" s="4" t="s">
        <v>37</v>
      </c>
      <c r="U32" s="12" t="str">
        <f>CONCATENATE("Yes - total more than CAD",AF24," (or equivalent)")</f>
        <v>Yes - total more than CAD8000 (or equivalent)</v>
      </c>
      <c r="AB32" s="122" t="s">
        <v>37</v>
      </c>
      <c r="AC32" s="123">
        <v>1.61267</v>
      </c>
      <c r="AG32" s="104"/>
      <c r="AH32" s="107"/>
      <c r="AI32" s="104"/>
      <c r="AJ32" s="107"/>
      <c r="AK32" s="104"/>
      <c r="AL32" s="107"/>
    </row>
    <row r="33" spans="16:40" x14ac:dyDescent="0.25">
      <c r="P33" t="s">
        <v>268</v>
      </c>
      <c r="T33" s="4" t="s">
        <v>38</v>
      </c>
      <c r="U33" s="12" t="str">
        <f>CONCATENATE("Yes - total more than ZAR",AH24," (or equivalent)")</f>
        <v>Yes - total more than ZAR85000 (or equivalent)</v>
      </c>
      <c r="AB33" s="122" t="s">
        <v>38</v>
      </c>
      <c r="AC33" s="123">
        <v>17.031099999999999</v>
      </c>
      <c r="AG33" s="106"/>
      <c r="AH33" s="106"/>
      <c r="AI33" s="106"/>
      <c r="AJ33" s="106"/>
      <c r="AK33" s="106"/>
      <c r="AL33" s="107"/>
    </row>
    <row r="34" spans="16:40" x14ac:dyDescent="0.25">
      <c r="P34" t="s">
        <v>118</v>
      </c>
      <c r="T34" s="4" t="s">
        <v>39</v>
      </c>
      <c r="U34" s="12" t="str">
        <f>CONCATENATE("Yes - total more than EUR",AJ24," (or equivalent)")</f>
        <v>Yes - total more than EUR6000 (or equivalent)</v>
      </c>
      <c r="AB34" s="122" t="s">
        <v>39</v>
      </c>
      <c r="AC34" s="123">
        <v>1.1170599999999999</v>
      </c>
      <c r="AG34" s="104"/>
      <c r="AH34" s="104"/>
      <c r="AI34" s="104"/>
      <c r="AJ34" s="104"/>
      <c r="AK34" s="104"/>
      <c r="AL34" s="107"/>
    </row>
    <row r="35" spans="16:40" x14ac:dyDescent="0.25">
      <c r="P35" t="s">
        <v>119</v>
      </c>
      <c r="T35" s="4" t="s">
        <v>40</v>
      </c>
      <c r="U35" s="12" t="str">
        <f>CONCATENATE("Yes - total more than MXN",AL24," (or equivalent)")</f>
        <v>Yes - total more than MXN110000 (or equivalent)</v>
      </c>
      <c r="AB35" s="122" t="s">
        <v>40</v>
      </c>
      <c r="AC35" s="123">
        <v>22.6876</v>
      </c>
      <c r="AG35" s="104"/>
      <c r="AH35" s="107"/>
      <c r="AI35" s="107"/>
      <c r="AJ35" s="107"/>
      <c r="AK35" s="107"/>
      <c r="AL35" s="107"/>
    </row>
    <row r="36" spans="16:40" x14ac:dyDescent="0.25">
      <c r="P36" t="s">
        <v>395</v>
      </c>
      <c r="T36" s="4" t="s">
        <v>41</v>
      </c>
      <c r="U36" s="12" t="str">
        <f>CONCATENATE("Yes - total more than AUD",AN24," (or equivalent)")</f>
        <v>Yes - total more than AUD8000 (or equivalent)</v>
      </c>
      <c r="AB36" s="122" t="s">
        <v>41</v>
      </c>
      <c r="AC36" s="123">
        <v>1.59874</v>
      </c>
      <c r="AG36" s="104"/>
      <c r="AH36" s="107"/>
      <c r="AI36" s="165" t="s">
        <v>338</v>
      </c>
      <c r="AJ36" s="107"/>
      <c r="AK36" s="107"/>
      <c r="AL36" s="107"/>
    </row>
    <row r="37" spans="16:40" x14ac:dyDescent="0.25">
      <c r="P37" t="s">
        <v>120</v>
      </c>
      <c r="T37" s="4" t="s">
        <v>42</v>
      </c>
      <c r="U37" s="12" t="str">
        <f>CONCATENATE("Yes - total more than CNY",AP24," (or equivalent)")</f>
        <v>Yes - total more than CNY40000 (or equivalent)</v>
      </c>
      <c r="AB37" s="122" t="s">
        <v>42</v>
      </c>
      <c r="AC37" s="123">
        <v>8.2627900000000007</v>
      </c>
      <c r="AG37" s="121"/>
      <c r="AH37" s="107"/>
      <c r="AI37" s="163"/>
      <c r="AJ37" s="163" t="s">
        <v>336</v>
      </c>
      <c r="AK37" s="163" t="s">
        <v>337</v>
      </c>
      <c r="AL37" s="107"/>
    </row>
    <row r="38" spans="16:40" x14ac:dyDescent="0.25">
      <c r="P38" t="s">
        <v>269</v>
      </c>
      <c r="T38" s="4" t="s">
        <v>44</v>
      </c>
      <c r="U38" s="12" t="str">
        <f>CONCATENATE("Yes - total more than SGD",AR24," (or equivalent)")</f>
        <v>Yes - total more than SGD8000 (or equivalent)</v>
      </c>
      <c r="AB38" s="124" t="s">
        <v>44</v>
      </c>
      <c r="AC38" s="123">
        <v>1.70322</v>
      </c>
      <c r="AG38" s="104"/>
      <c r="AH38" s="158"/>
      <c r="AI38" s="160" t="s">
        <v>35</v>
      </c>
      <c r="AJ38" s="164">
        <v>1000</v>
      </c>
      <c r="AK38" s="162">
        <v>1000</v>
      </c>
      <c r="AL38" s="107"/>
    </row>
    <row r="39" spans="16:40" x14ac:dyDescent="0.25">
      <c r="P39" t="s">
        <v>121</v>
      </c>
      <c r="AB39" s="125"/>
      <c r="AC39" s="126"/>
      <c r="AG39" s="121"/>
      <c r="AH39" s="158"/>
      <c r="AI39" s="160" t="s">
        <v>36</v>
      </c>
      <c r="AJ39" s="164">
        <v>1226</v>
      </c>
      <c r="AK39" s="162">
        <v>1250</v>
      </c>
      <c r="AL39" s="107"/>
    </row>
    <row r="40" spans="16:40" ht="13.8" thickBot="1" x14ac:dyDescent="0.3">
      <c r="P40" t="s">
        <v>270</v>
      </c>
      <c r="AB40" s="192" t="s">
        <v>307</v>
      </c>
      <c r="AC40" s="193"/>
      <c r="AG40" s="104"/>
      <c r="AH40" s="158"/>
      <c r="AI40" s="160" t="s">
        <v>37</v>
      </c>
      <c r="AJ40" s="164">
        <v>1613</v>
      </c>
      <c r="AK40" s="162">
        <v>1500</v>
      </c>
      <c r="AL40" s="107"/>
    </row>
    <row r="41" spans="16:40" x14ac:dyDescent="0.25">
      <c r="P41" t="s">
        <v>122</v>
      </c>
      <c r="AG41" s="121"/>
      <c r="AH41" s="158"/>
      <c r="AI41" s="160" t="s">
        <v>38</v>
      </c>
      <c r="AJ41" s="163">
        <v>17031</v>
      </c>
      <c r="AK41" s="162">
        <v>15000</v>
      </c>
      <c r="AL41" s="107"/>
    </row>
    <row r="42" spans="16:40" x14ac:dyDescent="0.25">
      <c r="P42" t="s">
        <v>123</v>
      </c>
      <c r="AG42" s="104"/>
      <c r="AH42" s="158"/>
      <c r="AI42" s="160" t="s">
        <v>39</v>
      </c>
      <c r="AJ42" s="163">
        <v>1117</v>
      </c>
      <c r="AK42" s="162">
        <v>1000</v>
      </c>
      <c r="AL42" s="107"/>
    </row>
    <row r="43" spans="16:40" x14ac:dyDescent="0.25">
      <c r="P43" t="s">
        <v>124</v>
      </c>
      <c r="AG43" s="121"/>
      <c r="AH43" s="158"/>
      <c r="AI43" s="160" t="s">
        <v>40</v>
      </c>
      <c r="AJ43" s="163">
        <v>22688</v>
      </c>
      <c r="AK43" s="162">
        <v>22500</v>
      </c>
      <c r="AL43" s="107"/>
    </row>
    <row r="44" spans="16:40" x14ac:dyDescent="0.25">
      <c r="P44" t="s">
        <v>125</v>
      </c>
      <c r="AB44" s="1"/>
      <c r="AC44" s="1"/>
      <c r="AD44" s="1"/>
      <c r="AE44" s="1"/>
      <c r="AF44" s="1"/>
      <c r="AG44" s="104"/>
      <c r="AH44" s="158"/>
      <c r="AI44" s="160" t="s">
        <v>41</v>
      </c>
      <c r="AJ44" s="163">
        <v>1599</v>
      </c>
      <c r="AK44" s="162">
        <v>1500</v>
      </c>
      <c r="AL44" s="7"/>
      <c r="AM44" s="1"/>
      <c r="AN44" s="1"/>
    </row>
    <row r="45" spans="16:40" x14ac:dyDescent="0.25">
      <c r="P45" t="s">
        <v>126</v>
      </c>
      <c r="AG45" s="121"/>
      <c r="AH45" s="158"/>
      <c r="AI45" s="160" t="s">
        <v>42</v>
      </c>
      <c r="AJ45" s="163">
        <v>8263</v>
      </c>
      <c r="AK45" s="162">
        <v>8000</v>
      </c>
    </row>
    <row r="46" spans="16:40" x14ac:dyDescent="0.25">
      <c r="P46" t="s">
        <v>127</v>
      </c>
      <c r="AG46" s="104"/>
      <c r="AH46" s="159"/>
      <c r="AI46" s="161" t="s">
        <v>44</v>
      </c>
      <c r="AJ46" s="163">
        <v>1703</v>
      </c>
      <c r="AK46" s="162">
        <v>1500</v>
      </c>
    </row>
    <row r="47" spans="16:40" x14ac:dyDescent="0.25">
      <c r="P47" t="s">
        <v>128</v>
      </c>
      <c r="AG47" s="121"/>
      <c r="AH47" s="107"/>
      <c r="AI47" s="107"/>
      <c r="AJ47" s="107"/>
      <c r="AK47" s="107"/>
    </row>
    <row r="48" spans="16:40" x14ac:dyDescent="0.25">
      <c r="P48" t="s">
        <v>271</v>
      </c>
      <c r="AG48" s="104"/>
      <c r="AH48" s="107"/>
      <c r="AI48" s="107"/>
      <c r="AJ48" s="107"/>
      <c r="AK48" s="107"/>
    </row>
    <row r="49" spans="16:44" x14ac:dyDescent="0.25">
      <c r="P49" t="s">
        <v>272</v>
      </c>
      <c r="AG49" s="120"/>
      <c r="AH49" s="107"/>
      <c r="AI49" s="107"/>
      <c r="AJ49" s="107"/>
      <c r="AK49" s="107"/>
    </row>
    <row r="50" spans="16:44" x14ac:dyDescent="0.25">
      <c r="P50" t="s">
        <v>129</v>
      </c>
      <c r="AG50" s="120"/>
      <c r="AH50" s="107"/>
      <c r="AI50" s="107"/>
      <c r="AJ50" s="107"/>
      <c r="AK50" s="107"/>
    </row>
    <row r="51" spans="16:44" x14ac:dyDescent="0.25">
      <c r="P51" t="s">
        <v>130</v>
      </c>
      <c r="AA51" s="12"/>
      <c r="AB51" s="111" t="s">
        <v>35</v>
      </c>
      <c r="AC51" s="110" t="s">
        <v>310</v>
      </c>
      <c r="AD51" s="112" t="s">
        <v>36</v>
      </c>
      <c r="AE51" s="110" t="s">
        <v>311</v>
      </c>
      <c r="AF51" s="113" t="s">
        <v>37</v>
      </c>
      <c r="AG51" s="110" t="s">
        <v>312</v>
      </c>
      <c r="AH51" s="113" t="s">
        <v>38</v>
      </c>
      <c r="AI51" s="110" t="s">
        <v>313</v>
      </c>
      <c r="AJ51" s="113" t="s">
        <v>39</v>
      </c>
      <c r="AK51" s="110" t="s">
        <v>314</v>
      </c>
      <c r="AL51" s="113" t="s">
        <v>40</v>
      </c>
      <c r="AM51" s="110" t="s">
        <v>315</v>
      </c>
      <c r="AN51" s="113" t="s">
        <v>41</v>
      </c>
      <c r="AO51" s="114" t="s">
        <v>316</v>
      </c>
      <c r="AP51" s="112" t="s">
        <v>42</v>
      </c>
      <c r="AQ51" s="114" t="s">
        <v>317</v>
      </c>
      <c r="AR51" s="115" t="s">
        <v>44</v>
      </c>
    </row>
    <row r="52" spans="16:44" x14ac:dyDescent="0.25">
      <c r="P52" t="s">
        <v>131</v>
      </c>
      <c r="AA52" s="188" t="s">
        <v>437</v>
      </c>
      <c r="AB52" s="131">
        <v>500000</v>
      </c>
      <c r="AC52" s="132">
        <f t="shared" ref="AC52:AC54" si="16">AB52*$AC$31</f>
        <v>613215</v>
      </c>
      <c r="AD52" s="133">
        <v>500000</v>
      </c>
      <c r="AE52" s="132">
        <f t="shared" ref="AE52:AE54" si="17">AB52*$AC$32</f>
        <v>806335</v>
      </c>
      <c r="AF52" s="133">
        <v>1000000</v>
      </c>
      <c r="AG52" s="132">
        <f t="shared" ref="AG52:AG54" si="18">AB52*$AC$33</f>
        <v>8515550</v>
      </c>
      <c r="AH52" s="133">
        <v>10000000</v>
      </c>
      <c r="AI52" s="132">
        <f t="shared" ref="AI52:AI54" si="19">AB52*$AC$34</f>
        <v>558530</v>
      </c>
      <c r="AJ52" s="133">
        <v>500000</v>
      </c>
      <c r="AK52" s="132">
        <f t="shared" ref="AK52:AK54" si="20">AB52*$AC$35</f>
        <v>11343800</v>
      </c>
      <c r="AL52" s="133">
        <v>10000000</v>
      </c>
      <c r="AM52" s="132">
        <f t="shared" ref="AM52:AM54" si="21">AB52*$AC$36</f>
        <v>799370</v>
      </c>
      <c r="AN52" s="133">
        <v>1000000</v>
      </c>
      <c r="AO52" s="132">
        <f t="shared" ref="AO52:AO54" si="22">AB52*$AC$37</f>
        <v>4131395.0000000005</v>
      </c>
      <c r="AP52" s="133">
        <v>5000000</v>
      </c>
      <c r="AQ52" s="132">
        <f t="shared" ref="AQ52:AQ54" si="23">AB52*$AC$38</f>
        <v>851610</v>
      </c>
      <c r="AR52" s="143">
        <v>1000000</v>
      </c>
    </row>
    <row r="53" spans="16:44" x14ac:dyDescent="0.25">
      <c r="P53" t="s">
        <v>132</v>
      </c>
      <c r="AA53" s="188"/>
      <c r="AB53" s="141">
        <v>1000000</v>
      </c>
      <c r="AC53" s="135">
        <f t="shared" si="16"/>
        <v>1226430</v>
      </c>
      <c r="AD53" s="136">
        <v>1000000</v>
      </c>
      <c r="AE53" s="135">
        <f t="shared" si="17"/>
        <v>1612670</v>
      </c>
      <c r="AF53" s="136">
        <v>2000000</v>
      </c>
      <c r="AG53" s="135">
        <f t="shared" si="18"/>
        <v>17031100</v>
      </c>
      <c r="AH53" s="136">
        <v>20000000</v>
      </c>
      <c r="AI53" s="135">
        <f t="shared" si="19"/>
        <v>1117060</v>
      </c>
      <c r="AJ53" s="136">
        <v>1000000</v>
      </c>
      <c r="AK53" s="135">
        <f t="shared" si="20"/>
        <v>22687600</v>
      </c>
      <c r="AL53" s="136">
        <v>20000000</v>
      </c>
      <c r="AM53" s="135">
        <f t="shared" si="21"/>
        <v>1598740</v>
      </c>
      <c r="AN53" s="136">
        <v>2000000</v>
      </c>
      <c r="AO53" s="135">
        <f t="shared" si="22"/>
        <v>8262790.0000000009</v>
      </c>
      <c r="AP53" s="136">
        <v>10000000</v>
      </c>
      <c r="AQ53" s="135">
        <f t="shared" si="23"/>
        <v>1703220</v>
      </c>
      <c r="AR53" s="144">
        <v>2000000</v>
      </c>
    </row>
    <row r="54" spans="16:44" x14ac:dyDescent="0.25">
      <c r="P54" t="s">
        <v>273</v>
      </c>
      <c r="AA54" s="188"/>
      <c r="AB54" s="134">
        <v>2000000</v>
      </c>
      <c r="AC54" s="135">
        <f t="shared" si="16"/>
        <v>2452860</v>
      </c>
      <c r="AD54" s="136">
        <v>2000000</v>
      </c>
      <c r="AE54" s="135">
        <f t="shared" si="17"/>
        <v>3225340</v>
      </c>
      <c r="AF54" s="136">
        <v>5000000</v>
      </c>
      <c r="AG54" s="135">
        <f t="shared" si="18"/>
        <v>34062200</v>
      </c>
      <c r="AH54" s="136">
        <v>50000000</v>
      </c>
      <c r="AI54" s="135">
        <f t="shared" si="19"/>
        <v>2234120</v>
      </c>
      <c r="AJ54" s="136">
        <v>2000000</v>
      </c>
      <c r="AK54" s="135">
        <f t="shared" si="20"/>
        <v>45375200</v>
      </c>
      <c r="AL54" s="136">
        <v>50000000</v>
      </c>
      <c r="AM54" s="135">
        <f t="shared" si="21"/>
        <v>3197480</v>
      </c>
      <c r="AN54" s="136">
        <v>5000000</v>
      </c>
      <c r="AO54" s="135">
        <f t="shared" si="22"/>
        <v>16525580.000000002</v>
      </c>
      <c r="AP54" s="136">
        <v>20000000</v>
      </c>
      <c r="AQ54" s="135">
        <f t="shared" si="23"/>
        <v>3406440</v>
      </c>
      <c r="AR54" s="144">
        <v>5000000</v>
      </c>
    </row>
    <row r="55" spans="16:44" x14ac:dyDescent="0.25">
      <c r="P55" t="s">
        <v>274</v>
      </c>
      <c r="AA55" s="188"/>
      <c r="AB55" s="134">
        <v>5000000</v>
      </c>
      <c r="AC55" s="135">
        <f>AB55*$AC$31</f>
        <v>6132150</v>
      </c>
      <c r="AD55" s="136">
        <v>5000000</v>
      </c>
      <c r="AE55" s="135">
        <f>AB55*$AC$32</f>
        <v>8063350</v>
      </c>
      <c r="AF55" s="136">
        <v>10000000</v>
      </c>
      <c r="AG55" s="135">
        <f>AB55*$AC$33</f>
        <v>85155500</v>
      </c>
      <c r="AH55" s="136">
        <v>100000000</v>
      </c>
      <c r="AI55" s="135">
        <f>AB55*$AC$34</f>
        <v>5585300</v>
      </c>
      <c r="AJ55" s="136">
        <v>2600000</v>
      </c>
      <c r="AK55" s="135">
        <f>AB55*$AC$35</f>
        <v>113438000</v>
      </c>
      <c r="AL55" s="136">
        <v>100000000</v>
      </c>
      <c r="AM55" s="135">
        <f>AB55*$AC$36</f>
        <v>7993700</v>
      </c>
      <c r="AN55" s="136">
        <v>10000000</v>
      </c>
      <c r="AO55" s="135">
        <f>AB55*$AC$37</f>
        <v>41313950</v>
      </c>
      <c r="AP55" s="136">
        <v>50000000</v>
      </c>
      <c r="AQ55" s="135">
        <f>AB55*$AC$38</f>
        <v>8516100</v>
      </c>
      <c r="AR55" s="144">
        <v>10000000</v>
      </c>
    </row>
    <row r="56" spans="16:44" x14ac:dyDescent="0.25">
      <c r="P56" t="s">
        <v>133</v>
      </c>
      <c r="AA56" s="188"/>
      <c r="AB56" s="134">
        <v>10000000</v>
      </c>
      <c r="AC56" s="135">
        <f>AB56*$AC$31</f>
        <v>12264300</v>
      </c>
      <c r="AD56" s="136">
        <v>10000000</v>
      </c>
      <c r="AE56" s="135">
        <f>AB56*$AC$32</f>
        <v>16126700</v>
      </c>
      <c r="AF56" s="136">
        <v>20000000</v>
      </c>
      <c r="AG56" s="135">
        <f>AB56*$AC$33</f>
        <v>170311000</v>
      </c>
      <c r="AH56" s="136">
        <v>250000000</v>
      </c>
      <c r="AI56" s="135">
        <f>AB56*$AC$34</f>
        <v>11170600</v>
      </c>
      <c r="AJ56" s="136">
        <v>5000000</v>
      </c>
      <c r="AK56" s="135">
        <f>AB56*$AC$35</f>
        <v>226876000</v>
      </c>
      <c r="AL56" s="136">
        <v>250000000</v>
      </c>
      <c r="AM56" s="135">
        <f>AB56*$AC$36</f>
        <v>15987400</v>
      </c>
      <c r="AN56" s="136">
        <v>20000000</v>
      </c>
      <c r="AO56" s="135">
        <f>AB56*$AC$37</f>
        <v>82627900</v>
      </c>
      <c r="AP56" s="136">
        <v>100000000</v>
      </c>
      <c r="AQ56" s="135">
        <f>AB56*$AC$38</f>
        <v>17032200</v>
      </c>
      <c r="AR56" s="144">
        <v>20000000</v>
      </c>
    </row>
    <row r="57" spans="16:44" x14ac:dyDescent="0.25">
      <c r="P57" t="s">
        <v>134</v>
      </c>
      <c r="AA57" s="188"/>
      <c r="AB57" s="134">
        <v>20000000</v>
      </c>
      <c r="AC57" s="135">
        <f>AB57*$AC$31</f>
        <v>24528600</v>
      </c>
      <c r="AD57" s="136">
        <v>20000000</v>
      </c>
      <c r="AE57" s="135">
        <f>AB57*$AC$32</f>
        <v>32253400</v>
      </c>
      <c r="AF57" s="136">
        <v>50000000</v>
      </c>
      <c r="AG57" s="135">
        <f>AB57*$AC$33</f>
        <v>340622000</v>
      </c>
      <c r="AH57" s="136">
        <v>500000000</v>
      </c>
      <c r="AI57" s="135">
        <f>AB57*$AC$34</f>
        <v>22341200</v>
      </c>
      <c r="AJ57" s="136">
        <v>6500000</v>
      </c>
      <c r="AK57" s="135">
        <f>AB57*$AC$35</f>
        <v>453752000</v>
      </c>
      <c r="AL57" s="136">
        <v>500000000</v>
      </c>
      <c r="AM57" s="135">
        <f>AB57*$AC$36</f>
        <v>31974800</v>
      </c>
      <c r="AN57" s="136">
        <v>50000000</v>
      </c>
      <c r="AO57" s="135">
        <f>AB57*$AC$37</f>
        <v>165255800</v>
      </c>
      <c r="AP57" s="136">
        <v>200000000</v>
      </c>
      <c r="AQ57" s="135">
        <f>AB57*$AC$38</f>
        <v>34064400</v>
      </c>
      <c r="AR57" s="144">
        <v>50000000</v>
      </c>
    </row>
    <row r="58" spans="16:44" x14ac:dyDescent="0.25">
      <c r="P58" t="s">
        <v>275</v>
      </c>
      <c r="AA58" s="188"/>
      <c r="AB58" s="137">
        <v>50000000</v>
      </c>
      <c r="AC58" s="138">
        <f>AB58*$AC$31</f>
        <v>61321499.999999993</v>
      </c>
      <c r="AD58" s="139">
        <v>50000000</v>
      </c>
      <c r="AE58" s="138">
        <f>AB58*$AC$32</f>
        <v>80633500</v>
      </c>
      <c r="AF58" s="109">
        <v>100000000</v>
      </c>
      <c r="AG58" s="138">
        <f>AB58*$AC$33</f>
        <v>851554999.99999988</v>
      </c>
      <c r="AH58" s="139">
        <v>1000000000</v>
      </c>
      <c r="AI58" s="138">
        <f>AB58*$AC$34</f>
        <v>55853000</v>
      </c>
      <c r="AJ58" s="136">
        <v>10000000</v>
      </c>
      <c r="AK58" s="138">
        <f>AB58*$AC$35</f>
        <v>1134380000</v>
      </c>
      <c r="AL58" s="139">
        <v>1000000000</v>
      </c>
      <c r="AM58" s="138">
        <f>AB58*$AC$36</f>
        <v>79937000</v>
      </c>
      <c r="AN58" s="109">
        <v>100000000</v>
      </c>
      <c r="AO58" s="138">
        <f>AB58*$AC$37</f>
        <v>413139500.00000006</v>
      </c>
      <c r="AP58" s="139">
        <v>500000000</v>
      </c>
      <c r="AQ58" s="138">
        <f>AB58*$AC$38</f>
        <v>85161000</v>
      </c>
      <c r="AR58" s="145">
        <v>100000000</v>
      </c>
    </row>
    <row r="59" spans="16:44" x14ac:dyDescent="0.25">
      <c r="P59" t="s">
        <v>135</v>
      </c>
      <c r="AB59" s="176" t="s">
        <v>436</v>
      </c>
      <c r="AD59" s="176" t="s">
        <v>436</v>
      </c>
      <c r="AF59" s="15" t="s">
        <v>436</v>
      </c>
      <c r="AH59" s="15" t="s">
        <v>436</v>
      </c>
      <c r="AJ59" s="136">
        <v>20000000</v>
      </c>
      <c r="AL59" s="15" t="s">
        <v>436</v>
      </c>
      <c r="AN59" s="15" t="s">
        <v>436</v>
      </c>
      <c r="AP59" s="15" t="s">
        <v>436</v>
      </c>
      <c r="AR59" s="15" t="s">
        <v>436</v>
      </c>
    </row>
    <row r="60" spans="16:44" x14ac:dyDescent="0.25">
      <c r="P60" t="s">
        <v>136</v>
      </c>
      <c r="AB60" s="176" t="s">
        <v>436</v>
      </c>
      <c r="AD60" s="176" t="s">
        <v>436</v>
      </c>
      <c r="AF60" s="15" t="s">
        <v>436</v>
      </c>
      <c r="AH60" s="15" t="s">
        <v>436</v>
      </c>
      <c r="AJ60" s="139">
        <v>50000000</v>
      </c>
      <c r="AL60" s="15" t="s">
        <v>436</v>
      </c>
      <c r="AN60" s="15" t="s">
        <v>436</v>
      </c>
      <c r="AP60" s="15" t="s">
        <v>436</v>
      </c>
      <c r="AR60" s="15" t="s">
        <v>436</v>
      </c>
    </row>
    <row r="61" spans="16:44" x14ac:dyDescent="0.25">
      <c r="P61" t="s">
        <v>137</v>
      </c>
    </row>
    <row r="62" spans="16:44" x14ac:dyDescent="0.25">
      <c r="P62" t="s">
        <v>138</v>
      </c>
    </row>
    <row r="63" spans="16:44" x14ac:dyDescent="0.25">
      <c r="P63" t="s">
        <v>139</v>
      </c>
    </row>
    <row r="64" spans="16:44" x14ac:dyDescent="0.25">
      <c r="P64" t="s">
        <v>396</v>
      </c>
    </row>
    <row r="65" spans="16:16" x14ac:dyDescent="0.25">
      <c r="P65" t="s">
        <v>140</v>
      </c>
    </row>
    <row r="66" spans="16:16" x14ac:dyDescent="0.25">
      <c r="P66" t="s">
        <v>141</v>
      </c>
    </row>
    <row r="67" spans="16:16" x14ac:dyDescent="0.25">
      <c r="P67" t="s">
        <v>142</v>
      </c>
    </row>
    <row r="68" spans="16:16" x14ac:dyDescent="0.25">
      <c r="P68" t="s">
        <v>143</v>
      </c>
    </row>
    <row r="69" spans="16:16" x14ac:dyDescent="0.25">
      <c r="P69" t="s">
        <v>397</v>
      </c>
    </row>
    <row r="70" spans="16:16" x14ac:dyDescent="0.25">
      <c r="P70" t="s">
        <v>144</v>
      </c>
    </row>
    <row r="71" spans="16:16" x14ac:dyDescent="0.25">
      <c r="P71" t="s">
        <v>145</v>
      </c>
    </row>
    <row r="72" spans="16:16" x14ac:dyDescent="0.25">
      <c r="P72" t="s">
        <v>146</v>
      </c>
    </row>
    <row r="73" spans="16:16" x14ac:dyDescent="0.25">
      <c r="P73" t="s">
        <v>147</v>
      </c>
    </row>
    <row r="74" spans="16:16" x14ac:dyDescent="0.25">
      <c r="P74" t="s">
        <v>148</v>
      </c>
    </row>
    <row r="75" spans="16:16" x14ac:dyDescent="0.25">
      <c r="P75" t="s">
        <v>149</v>
      </c>
    </row>
    <row r="76" spans="16:16" x14ac:dyDescent="0.25">
      <c r="P76" t="s">
        <v>150</v>
      </c>
    </row>
    <row r="77" spans="16:16" x14ac:dyDescent="0.25">
      <c r="P77" t="s">
        <v>398</v>
      </c>
    </row>
    <row r="78" spans="16:16" x14ac:dyDescent="0.25">
      <c r="P78" t="s">
        <v>276</v>
      </c>
    </row>
    <row r="79" spans="16:16" x14ac:dyDescent="0.25">
      <c r="P79" t="s">
        <v>151</v>
      </c>
    </row>
    <row r="80" spans="16:16" x14ac:dyDescent="0.25">
      <c r="P80" t="s">
        <v>152</v>
      </c>
    </row>
    <row r="81" spans="16:16" x14ac:dyDescent="0.25">
      <c r="P81" t="s">
        <v>153</v>
      </c>
    </row>
    <row r="82" spans="16:16" x14ac:dyDescent="0.25">
      <c r="P82" t="s">
        <v>399</v>
      </c>
    </row>
    <row r="83" spans="16:16" x14ac:dyDescent="0.25">
      <c r="P83" t="s">
        <v>277</v>
      </c>
    </row>
    <row r="84" spans="16:16" x14ac:dyDescent="0.25">
      <c r="P84" t="s">
        <v>154</v>
      </c>
    </row>
    <row r="85" spans="16:16" x14ac:dyDescent="0.25">
      <c r="P85" t="s">
        <v>155</v>
      </c>
    </row>
    <row r="86" spans="16:16" x14ac:dyDescent="0.25">
      <c r="P86" t="s">
        <v>156</v>
      </c>
    </row>
    <row r="87" spans="16:16" x14ac:dyDescent="0.25">
      <c r="P87" t="s">
        <v>157</v>
      </c>
    </row>
    <row r="88" spans="16:16" x14ac:dyDescent="0.25">
      <c r="P88" t="s">
        <v>158</v>
      </c>
    </row>
    <row r="89" spans="16:16" x14ac:dyDescent="0.25">
      <c r="P89" t="s">
        <v>278</v>
      </c>
    </row>
    <row r="90" spans="16:16" x14ac:dyDescent="0.25">
      <c r="P90" t="s">
        <v>159</v>
      </c>
    </row>
    <row r="91" spans="16:16" x14ac:dyDescent="0.25">
      <c r="P91" t="s">
        <v>279</v>
      </c>
    </row>
    <row r="92" spans="16:16" x14ac:dyDescent="0.25">
      <c r="P92" t="s">
        <v>160</v>
      </c>
    </row>
    <row r="93" spans="16:16" x14ac:dyDescent="0.25">
      <c r="P93" t="s">
        <v>400</v>
      </c>
    </row>
    <row r="94" spans="16:16" x14ac:dyDescent="0.25">
      <c r="P94" t="s">
        <v>401</v>
      </c>
    </row>
    <row r="95" spans="16:16" x14ac:dyDescent="0.25">
      <c r="P95" t="s">
        <v>161</v>
      </c>
    </row>
    <row r="96" spans="16:16" x14ac:dyDescent="0.25">
      <c r="P96" t="s">
        <v>162</v>
      </c>
    </row>
    <row r="97" spans="16:16" x14ac:dyDescent="0.25">
      <c r="P97" t="s">
        <v>402</v>
      </c>
    </row>
    <row r="98" spans="16:16" x14ac:dyDescent="0.25">
      <c r="P98" t="s">
        <v>163</v>
      </c>
    </row>
    <row r="99" spans="16:16" x14ac:dyDescent="0.25">
      <c r="P99" t="s">
        <v>164</v>
      </c>
    </row>
    <row r="100" spans="16:16" x14ac:dyDescent="0.25">
      <c r="P100" t="s">
        <v>403</v>
      </c>
    </row>
    <row r="101" spans="16:16" x14ac:dyDescent="0.25">
      <c r="P101" t="s">
        <v>165</v>
      </c>
    </row>
    <row r="102" spans="16:16" x14ac:dyDescent="0.25">
      <c r="P102" t="s">
        <v>404</v>
      </c>
    </row>
    <row r="103" spans="16:16" x14ac:dyDescent="0.25">
      <c r="P103" t="s">
        <v>166</v>
      </c>
    </row>
    <row r="104" spans="16:16" x14ac:dyDescent="0.25">
      <c r="P104" t="s">
        <v>167</v>
      </c>
    </row>
    <row r="105" spans="16:16" x14ac:dyDescent="0.25">
      <c r="P105" t="s">
        <v>168</v>
      </c>
    </row>
    <row r="106" spans="16:16" x14ac:dyDescent="0.25">
      <c r="P106" t="s">
        <v>169</v>
      </c>
    </row>
    <row r="107" spans="16:16" x14ac:dyDescent="0.25">
      <c r="P107" t="s">
        <v>405</v>
      </c>
    </row>
    <row r="108" spans="16:16" x14ac:dyDescent="0.25">
      <c r="P108" t="s">
        <v>170</v>
      </c>
    </row>
    <row r="109" spans="16:16" x14ac:dyDescent="0.25">
      <c r="P109" t="s">
        <v>171</v>
      </c>
    </row>
    <row r="110" spans="16:16" x14ac:dyDescent="0.25">
      <c r="P110" t="s">
        <v>172</v>
      </c>
    </row>
    <row r="111" spans="16:16" x14ac:dyDescent="0.25">
      <c r="P111" t="s">
        <v>173</v>
      </c>
    </row>
    <row r="112" spans="16:16" x14ac:dyDescent="0.25">
      <c r="P112" t="s">
        <v>406</v>
      </c>
    </row>
    <row r="113" spans="16:16" x14ac:dyDescent="0.25">
      <c r="P113" t="s">
        <v>174</v>
      </c>
    </row>
    <row r="114" spans="16:16" x14ac:dyDescent="0.25">
      <c r="P114" t="s">
        <v>175</v>
      </c>
    </row>
    <row r="115" spans="16:16" x14ac:dyDescent="0.25">
      <c r="P115" t="s">
        <v>176</v>
      </c>
    </row>
    <row r="116" spans="16:16" x14ac:dyDescent="0.25">
      <c r="P116" t="s">
        <v>177</v>
      </c>
    </row>
    <row r="117" spans="16:16" x14ac:dyDescent="0.25">
      <c r="P117" t="s">
        <v>178</v>
      </c>
    </row>
    <row r="118" spans="16:16" x14ac:dyDescent="0.25">
      <c r="P118" t="s">
        <v>179</v>
      </c>
    </row>
    <row r="119" spans="16:16" x14ac:dyDescent="0.25">
      <c r="P119" t="s">
        <v>180</v>
      </c>
    </row>
    <row r="120" spans="16:16" x14ac:dyDescent="0.25">
      <c r="P120" t="s">
        <v>181</v>
      </c>
    </row>
    <row r="121" spans="16:16" x14ac:dyDescent="0.25">
      <c r="P121" t="s">
        <v>407</v>
      </c>
    </row>
    <row r="122" spans="16:16" x14ac:dyDescent="0.25">
      <c r="P122" t="s">
        <v>182</v>
      </c>
    </row>
    <row r="123" spans="16:16" x14ac:dyDescent="0.25">
      <c r="P123" t="s">
        <v>183</v>
      </c>
    </row>
    <row r="124" spans="16:16" x14ac:dyDescent="0.25">
      <c r="P124" t="s">
        <v>184</v>
      </c>
    </row>
    <row r="125" spans="16:16" x14ac:dyDescent="0.25">
      <c r="P125" t="s">
        <v>185</v>
      </c>
    </row>
    <row r="126" spans="16:16" x14ac:dyDescent="0.25">
      <c r="P126" t="s">
        <v>186</v>
      </c>
    </row>
    <row r="127" spans="16:16" x14ac:dyDescent="0.25">
      <c r="P127" t="s">
        <v>187</v>
      </c>
    </row>
    <row r="128" spans="16:16" x14ac:dyDescent="0.25">
      <c r="P128" t="s">
        <v>188</v>
      </c>
    </row>
    <row r="129" spans="16:16" x14ac:dyDescent="0.25">
      <c r="P129" t="s">
        <v>189</v>
      </c>
    </row>
    <row r="130" spans="16:16" x14ac:dyDescent="0.25">
      <c r="P130" t="s">
        <v>408</v>
      </c>
    </row>
    <row r="131" spans="16:16" x14ac:dyDescent="0.25">
      <c r="P131" t="s">
        <v>409</v>
      </c>
    </row>
    <row r="132" spans="16:16" x14ac:dyDescent="0.25">
      <c r="P132" t="s">
        <v>190</v>
      </c>
    </row>
    <row r="133" spans="16:16" x14ac:dyDescent="0.25">
      <c r="P133" t="s">
        <v>191</v>
      </c>
    </row>
    <row r="134" spans="16:16" x14ac:dyDescent="0.25">
      <c r="P134" t="s">
        <v>192</v>
      </c>
    </row>
    <row r="135" spans="16:16" x14ac:dyDescent="0.25">
      <c r="P135" t="s">
        <v>193</v>
      </c>
    </row>
    <row r="136" spans="16:16" x14ac:dyDescent="0.25">
      <c r="P136" t="s">
        <v>194</v>
      </c>
    </row>
    <row r="137" spans="16:16" x14ac:dyDescent="0.25">
      <c r="P137" t="s">
        <v>195</v>
      </c>
    </row>
    <row r="138" spans="16:16" x14ac:dyDescent="0.25">
      <c r="P138" t="s">
        <v>196</v>
      </c>
    </row>
    <row r="139" spans="16:16" x14ac:dyDescent="0.25">
      <c r="P139" t="s">
        <v>410</v>
      </c>
    </row>
    <row r="140" spans="16:16" x14ac:dyDescent="0.25">
      <c r="P140" t="s">
        <v>197</v>
      </c>
    </row>
    <row r="141" spans="16:16" x14ac:dyDescent="0.25">
      <c r="P141" t="s">
        <v>198</v>
      </c>
    </row>
    <row r="142" spans="16:16" x14ac:dyDescent="0.25">
      <c r="P142" t="s">
        <v>280</v>
      </c>
    </row>
    <row r="143" spans="16:16" x14ac:dyDescent="0.25">
      <c r="P143" t="s">
        <v>199</v>
      </c>
    </row>
    <row r="144" spans="16:16" x14ac:dyDescent="0.25">
      <c r="P144" t="s">
        <v>411</v>
      </c>
    </row>
    <row r="145" spans="16:16" x14ac:dyDescent="0.25">
      <c r="P145" t="s">
        <v>412</v>
      </c>
    </row>
    <row r="146" spans="16:16" x14ac:dyDescent="0.25">
      <c r="P146" t="s">
        <v>200</v>
      </c>
    </row>
    <row r="147" spans="16:16" x14ac:dyDescent="0.25">
      <c r="P147" t="s">
        <v>201</v>
      </c>
    </row>
    <row r="148" spans="16:16" x14ac:dyDescent="0.25">
      <c r="P148" t="s">
        <v>281</v>
      </c>
    </row>
    <row r="149" spans="16:16" x14ac:dyDescent="0.25">
      <c r="P149" t="s">
        <v>202</v>
      </c>
    </row>
    <row r="150" spans="16:16" x14ac:dyDescent="0.25">
      <c r="P150" t="s">
        <v>203</v>
      </c>
    </row>
    <row r="151" spans="16:16" x14ac:dyDescent="0.25">
      <c r="P151" t="s">
        <v>204</v>
      </c>
    </row>
    <row r="152" spans="16:16" x14ac:dyDescent="0.25">
      <c r="P152" t="s">
        <v>205</v>
      </c>
    </row>
    <row r="153" spans="16:16" x14ac:dyDescent="0.25">
      <c r="P153" t="s">
        <v>206</v>
      </c>
    </row>
    <row r="154" spans="16:16" x14ac:dyDescent="0.25">
      <c r="P154" t="s">
        <v>207</v>
      </c>
    </row>
    <row r="155" spans="16:16" x14ac:dyDescent="0.25">
      <c r="P155" t="s">
        <v>208</v>
      </c>
    </row>
    <row r="156" spans="16:16" x14ac:dyDescent="0.25">
      <c r="P156" t="s">
        <v>282</v>
      </c>
    </row>
    <row r="157" spans="16:16" x14ac:dyDescent="0.25">
      <c r="P157" t="s">
        <v>413</v>
      </c>
    </row>
    <row r="158" spans="16:16" x14ac:dyDescent="0.25">
      <c r="P158" t="s">
        <v>209</v>
      </c>
    </row>
    <row r="159" spans="16:16" x14ac:dyDescent="0.25">
      <c r="P159" t="s">
        <v>210</v>
      </c>
    </row>
    <row r="160" spans="16:16" x14ac:dyDescent="0.25">
      <c r="P160" t="s">
        <v>211</v>
      </c>
    </row>
    <row r="161" spans="16:16" x14ac:dyDescent="0.25">
      <c r="P161" t="s">
        <v>212</v>
      </c>
    </row>
    <row r="162" spans="16:16" x14ac:dyDescent="0.25">
      <c r="P162" t="s">
        <v>283</v>
      </c>
    </row>
    <row r="163" spans="16:16" x14ac:dyDescent="0.25">
      <c r="P163" t="s">
        <v>284</v>
      </c>
    </row>
    <row r="164" spans="16:16" x14ac:dyDescent="0.25">
      <c r="P164" t="s">
        <v>414</v>
      </c>
    </row>
    <row r="165" spans="16:16" x14ac:dyDescent="0.25">
      <c r="P165" t="s">
        <v>285</v>
      </c>
    </row>
    <row r="166" spans="16:16" x14ac:dyDescent="0.25">
      <c r="P166" t="s">
        <v>213</v>
      </c>
    </row>
    <row r="167" spans="16:16" x14ac:dyDescent="0.25">
      <c r="P167" t="s">
        <v>214</v>
      </c>
    </row>
    <row r="168" spans="16:16" x14ac:dyDescent="0.25">
      <c r="P168" t="s">
        <v>215</v>
      </c>
    </row>
    <row r="169" spans="16:16" x14ac:dyDescent="0.25">
      <c r="P169" t="s">
        <v>216</v>
      </c>
    </row>
    <row r="170" spans="16:16" x14ac:dyDescent="0.25">
      <c r="P170" t="s">
        <v>217</v>
      </c>
    </row>
    <row r="171" spans="16:16" x14ac:dyDescent="0.25">
      <c r="P171" t="s">
        <v>218</v>
      </c>
    </row>
    <row r="172" spans="16:16" x14ac:dyDescent="0.25">
      <c r="P172" t="s">
        <v>219</v>
      </c>
    </row>
    <row r="173" spans="16:16" x14ac:dyDescent="0.25">
      <c r="P173" t="s">
        <v>220</v>
      </c>
    </row>
    <row r="174" spans="16:16" x14ac:dyDescent="0.25">
      <c r="P174" t="s">
        <v>221</v>
      </c>
    </row>
    <row r="175" spans="16:16" x14ac:dyDescent="0.25">
      <c r="P175" t="s">
        <v>415</v>
      </c>
    </row>
    <row r="176" spans="16:16" x14ac:dyDescent="0.25">
      <c r="P176" t="s">
        <v>222</v>
      </c>
    </row>
    <row r="177" spans="16:16" x14ac:dyDescent="0.25">
      <c r="P177" t="s">
        <v>416</v>
      </c>
    </row>
    <row r="178" spans="16:16" x14ac:dyDescent="0.25">
      <c r="P178" t="s">
        <v>223</v>
      </c>
    </row>
    <row r="179" spans="16:16" x14ac:dyDescent="0.25">
      <c r="P179" t="s">
        <v>286</v>
      </c>
    </row>
    <row r="180" spans="16:16" x14ac:dyDescent="0.25">
      <c r="P180" t="s">
        <v>224</v>
      </c>
    </row>
    <row r="181" spans="16:16" x14ac:dyDescent="0.25">
      <c r="P181" t="s">
        <v>417</v>
      </c>
    </row>
    <row r="182" spans="16:16" x14ac:dyDescent="0.25">
      <c r="P182" t="s">
        <v>418</v>
      </c>
    </row>
    <row r="183" spans="16:16" x14ac:dyDescent="0.25">
      <c r="P183" t="s">
        <v>225</v>
      </c>
    </row>
    <row r="184" spans="16:16" x14ac:dyDescent="0.25">
      <c r="P184" t="s">
        <v>419</v>
      </c>
    </row>
    <row r="185" spans="16:16" x14ac:dyDescent="0.25">
      <c r="P185" t="s">
        <v>226</v>
      </c>
    </row>
    <row r="186" spans="16:16" x14ac:dyDescent="0.25">
      <c r="P186" t="s">
        <v>420</v>
      </c>
    </row>
    <row r="187" spans="16:16" x14ac:dyDescent="0.25">
      <c r="P187" t="s">
        <v>287</v>
      </c>
    </row>
    <row r="188" spans="16:16" x14ac:dyDescent="0.25">
      <c r="P188" t="s">
        <v>421</v>
      </c>
    </row>
    <row r="189" spans="16:16" x14ac:dyDescent="0.25">
      <c r="P189" t="s">
        <v>227</v>
      </c>
    </row>
    <row r="190" spans="16:16" x14ac:dyDescent="0.25">
      <c r="P190" t="s">
        <v>288</v>
      </c>
    </row>
    <row r="191" spans="16:16" x14ac:dyDescent="0.25">
      <c r="P191" t="s">
        <v>422</v>
      </c>
    </row>
    <row r="192" spans="16:16" x14ac:dyDescent="0.25">
      <c r="P192" t="s">
        <v>228</v>
      </c>
    </row>
    <row r="193" spans="16:16" x14ac:dyDescent="0.25">
      <c r="P193" t="s">
        <v>229</v>
      </c>
    </row>
    <row r="194" spans="16:16" x14ac:dyDescent="0.25">
      <c r="P194" t="s">
        <v>423</v>
      </c>
    </row>
    <row r="195" spans="16:16" x14ac:dyDescent="0.25">
      <c r="P195" t="s">
        <v>230</v>
      </c>
    </row>
    <row r="196" spans="16:16" x14ac:dyDescent="0.25">
      <c r="P196" t="s">
        <v>231</v>
      </c>
    </row>
    <row r="197" spans="16:16" x14ac:dyDescent="0.25">
      <c r="P197" t="s">
        <v>232</v>
      </c>
    </row>
    <row r="198" spans="16:16" x14ac:dyDescent="0.25">
      <c r="P198" t="s">
        <v>233</v>
      </c>
    </row>
    <row r="199" spans="16:16" x14ac:dyDescent="0.25">
      <c r="P199" t="s">
        <v>234</v>
      </c>
    </row>
    <row r="200" spans="16:16" x14ac:dyDescent="0.25">
      <c r="P200" t="s">
        <v>424</v>
      </c>
    </row>
    <row r="201" spans="16:16" x14ac:dyDescent="0.25">
      <c r="P201" t="s">
        <v>235</v>
      </c>
    </row>
    <row r="202" spans="16:16" x14ac:dyDescent="0.25">
      <c r="P202" t="s">
        <v>236</v>
      </c>
    </row>
    <row r="203" spans="16:16" x14ac:dyDescent="0.25">
      <c r="P203" t="s">
        <v>237</v>
      </c>
    </row>
    <row r="204" spans="16:16" x14ac:dyDescent="0.25">
      <c r="P204" t="s">
        <v>238</v>
      </c>
    </row>
    <row r="205" spans="16:16" x14ac:dyDescent="0.25">
      <c r="P205" t="s">
        <v>425</v>
      </c>
    </row>
    <row r="206" spans="16:16" x14ac:dyDescent="0.25">
      <c r="P206" t="s">
        <v>239</v>
      </c>
    </row>
    <row r="207" spans="16:16" x14ac:dyDescent="0.25">
      <c r="P207" t="s">
        <v>240</v>
      </c>
    </row>
    <row r="208" spans="16:16" x14ac:dyDescent="0.25">
      <c r="P208" t="s">
        <v>241</v>
      </c>
    </row>
    <row r="209" spans="16:16" x14ac:dyDescent="0.25">
      <c r="P209" t="s">
        <v>242</v>
      </c>
    </row>
    <row r="210" spans="16:16" x14ac:dyDescent="0.25">
      <c r="P210" t="s">
        <v>289</v>
      </c>
    </row>
    <row r="211" spans="16:16" x14ac:dyDescent="0.25">
      <c r="P211" t="s">
        <v>243</v>
      </c>
    </row>
    <row r="212" spans="16:16" x14ac:dyDescent="0.25">
      <c r="P212" t="s">
        <v>244</v>
      </c>
    </row>
    <row r="213" spans="16:16" x14ac:dyDescent="0.25">
      <c r="P213" t="s">
        <v>245</v>
      </c>
    </row>
    <row r="214" spans="16:16" x14ac:dyDescent="0.25">
      <c r="P214" t="s">
        <v>426</v>
      </c>
    </row>
    <row r="215" spans="16:16" x14ac:dyDescent="0.25">
      <c r="P215" t="s">
        <v>427</v>
      </c>
    </row>
    <row r="216" spans="16:16" x14ac:dyDescent="0.25">
      <c r="P216" t="s">
        <v>428</v>
      </c>
    </row>
    <row r="217" spans="16:16" x14ac:dyDescent="0.25">
      <c r="P217" t="s">
        <v>429</v>
      </c>
    </row>
    <row r="218" spans="16:16" x14ac:dyDescent="0.25">
      <c r="P218" t="s">
        <v>246</v>
      </c>
    </row>
    <row r="219" spans="16:16" x14ac:dyDescent="0.25">
      <c r="P219" t="s">
        <v>430</v>
      </c>
    </row>
    <row r="220" spans="16:16" x14ac:dyDescent="0.25">
      <c r="P220" t="s">
        <v>247</v>
      </c>
    </row>
    <row r="221" spans="16:16" x14ac:dyDescent="0.25">
      <c r="P221" t="s">
        <v>290</v>
      </c>
    </row>
    <row r="222" spans="16:16" x14ac:dyDescent="0.25">
      <c r="P222" t="s">
        <v>248</v>
      </c>
    </row>
    <row r="223" spans="16:16" x14ac:dyDescent="0.25">
      <c r="P223" t="s">
        <v>249</v>
      </c>
    </row>
    <row r="224" spans="16:16" x14ac:dyDescent="0.25">
      <c r="P224" t="s">
        <v>250</v>
      </c>
    </row>
    <row r="225" spans="16:16" x14ac:dyDescent="0.25">
      <c r="P225" t="s">
        <v>251</v>
      </c>
    </row>
    <row r="226" spans="16:16" x14ac:dyDescent="0.25">
      <c r="P226" t="s">
        <v>252</v>
      </c>
    </row>
    <row r="227" spans="16:16" x14ac:dyDescent="0.25">
      <c r="P227" t="s">
        <v>291</v>
      </c>
    </row>
    <row r="228" spans="16:16" x14ac:dyDescent="0.25">
      <c r="P228" t="s">
        <v>253</v>
      </c>
    </row>
    <row r="229" spans="16:16" x14ac:dyDescent="0.25">
      <c r="P229" t="s">
        <v>254</v>
      </c>
    </row>
    <row r="230" spans="16:16" x14ac:dyDescent="0.25">
      <c r="P230" t="s">
        <v>255</v>
      </c>
    </row>
    <row r="231" spans="16:16" x14ac:dyDescent="0.25">
      <c r="P231" t="s">
        <v>256</v>
      </c>
    </row>
    <row r="232" spans="16:16" x14ac:dyDescent="0.25">
      <c r="P232" t="s">
        <v>257</v>
      </c>
    </row>
    <row r="233" spans="16:16" x14ac:dyDescent="0.25">
      <c r="P233" t="s">
        <v>258</v>
      </c>
    </row>
    <row r="234" spans="16:16" x14ac:dyDescent="0.25">
      <c r="P234" t="s">
        <v>259</v>
      </c>
    </row>
    <row r="235" spans="16:16" x14ac:dyDescent="0.25">
      <c r="P235" t="s">
        <v>260</v>
      </c>
    </row>
    <row r="236" spans="16:16" x14ac:dyDescent="0.25">
      <c r="P236" t="s">
        <v>431</v>
      </c>
    </row>
    <row r="237" spans="16:16" x14ac:dyDescent="0.25">
      <c r="P237" t="s">
        <v>432</v>
      </c>
    </row>
    <row r="238" spans="16:16" x14ac:dyDescent="0.25">
      <c r="P238" t="s">
        <v>433</v>
      </c>
    </row>
    <row r="239" spans="16:16" x14ac:dyDescent="0.25">
      <c r="P239" t="s">
        <v>434</v>
      </c>
    </row>
    <row r="240" spans="16:16" x14ac:dyDescent="0.25">
      <c r="P240" t="s">
        <v>435</v>
      </c>
    </row>
    <row r="241" spans="16:16" x14ac:dyDescent="0.25">
      <c r="P241" t="s">
        <v>293</v>
      </c>
    </row>
    <row r="242" spans="16:16" x14ac:dyDescent="0.25">
      <c r="P242" t="s">
        <v>294</v>
      </c>
    </row>
    <row r="243" spans="16:16" x14ac:dyDescent="0.25">
      <c r="P243" t="s">
        <v>261</v>
      </c>
    </row>
    <row r="244" spans="16:16" x14ac:dyDescent="0.25">
      <c r="P244" t="s">
        <v>129</v>
      </c>
    </row>
    <row r="245" spans="16:16" x14ac:dyDescent="0.25">
      <c r="P245" t="s">
        <v>262</v>
      </c>
    </row>
    <row r="246" spans="16:16" x14ac:dyDescent="0.25">
      <c r="P246" t="s">
        <v>263</v>
      </c>
    </row>
    <row r="247" spans="16:16" x14ac:dyDescent="0.25">
      <c r="P247"/>
    </row>
    <row r="248" spans="16:16" x14ac:dyDescent="0.25">
      <c r="P248" s="15"/>
    </row>
    <row r="249" spans="16:16" x14ac:dyDescent="0.25">
      <c r="P249"/>
    </row>
    <row r="250" spans="16:16" x14ac:dyDescent="0.25">
      <c r="P250" s="142"/>
    </row>
    <row r="251" spans="16:16" x14ac:dyDescent="0.25">
      <c r="P251"/>
    </row>
    <row r="252" spans="16:16" x14ac:dyDescent="0.25">
      <c r="P252"/>
    </row>
    <row r="253" spans="16:16" x14ac:dyDescent="0.25">
      <c r="P253"/>
    </row>
    <row r="254" spans="16:16" x14ac:dyDescent="0.25">
      <c r="P254"/>
    </row>
    <row r="255" spans="16:16" x14ac:dyDescent="0.25">
      <c r="P255"/>
    </row>
    <row r="256" spans="16:16" x14ac:dyDescent="0.25">
      <c r="P256"/>
    </row>
  </sheetData>
  <sheetProtection selectLockedCells="1" selectUnlockedCells="1"/>
  <sortState ref="A9:A15">
    <sortCondition ref="A9"/>
  </sortState>
  <dataConsolidate/>
  <mergeCells count="12">
    <mergeCell ref="AB40:AC40"/>
    <mergeCell ref="W10:W11"/>
    <mergeCell ref="K10:K11"/>
    <mergeCell ref="R10:R11"/>
    <mergeCell ref="AA52:AA58"/>
    <mergeCell ref="E20:F20"/>
    <mergeCell ref="AA15:AA21"/>
    <mergeCell ref="Q6:R6"/>
    <mergeCell ref="F6:G6"/>
    <mergeCell ref="J6:K6"/>
    <mergeCell ref="V6:W6"/>
    <mergeCell ref="S6:U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361148EAA54224687D14C2452E0757C" ma:contentTypeVersion="18" ma:contentTypeDescription="Create a new document." ma:contentTypeScope="" ma:versionID="f11099130278b6eb6c0d58459eec6649">
  <xsd:schema xmlns:xsd="http://www.w3.org/2001/XMLSchema" xmlns:xs="http://www.w3.org/2001/XMLSchema" xmlns:p="http://schemas.microsoft.com/office/2006/metadata/properties" targetNamespace="http://schemas.microsoft.com/office/2006/metadata/properties" ma:root="true" ma:fieldsID="e300d4d0de54e90338ac720091669f4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84FFC4-A4EB-4A3D-A8AD-6DDF682EEA20}">
  <ds:schemaRefs>
    <ds:schemaRef ds:uri="http://schemas.microsoft.com/office/2006/metadata/longProperties"/>
  </ds:schemaRefs>
</ds:datastoreItem>
</file>

<file path=customXml/itemProps2.xml><?xml version="1.0" encoding="utf-8"?>
<ds:datastoreItem xmlns:ds="http://schemas.openxmlformats.org/officeDocument/2006/customXml" ds:itemID="{D752CB26-6408-46BC-8C05-BA8957402349}">
  <ds:schemaRefs>
    <ds:schemaRef ds:uri="http://schemas.microsoft.com/sharepoint/v3/contenttype/forms"/>
  </ds:schemaRefs>
</ds:datastoreItem>
</file>

<file path=customXml/itemProps3.xml><?xml version="1.0" encoding="utf-8"?>
<ds:datastoreItem xmlns:ds="http://schemas.openxmlformats.org/officeDocument/2006/customXml" ds:itemID="{A12AFE18-3B1A-441A-AED3-683E7E0DA00A}">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58B426DF-52C2-4581-A09A-CB17D0AB3E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34</vt:i4>
      </vt:variant>
    </vt:vector>
  </HeadingPairs>
  <TitlesOfParts>
    <vt:vector size="43" baseType="lpstr">
      <vt:lpstr>UASProposalFormOverview</vt:lpstr>
      <vt:lpstr>GeneralInformation</vt:lpstr>
      <vt:lpstr>OperatorInformation</vt:lpstr>
      <vt:lpstr>CoverageInformation</vt:lpstr>
      <vt:lpstr>Spares</vt:lpstr>
      <vt:lpstr>DetachablePayloadInfo</vt:lpstr>
      <vt:lpstr>Claims</vt:lpstr>
      <vt:lpstr>Definitions</vt:lpstr>
      <vt:lpstr>DataValidation</vt:lpstr>
      <vt:lpstr>Claims</vt:lpstr>
      <vt:lpstr>Claims2</vt:lpstr>
      <vt:lpstr>CommBus</vt:lpstr>
      <vt:lpstr>Countries</vt:lpstr>
      <vt:lpstr>CountryList</vt:lpstr>
      <vt:lpstr>CoverType</vt:lpstr>
      <vt:lpstr>Currency</vt:lpstr>
      <vt:lpstr>CurrencyOptions</vt:lpstr>
      <vt:lpstr>CurrencySelect</vt:lpstr>
      <vt:lpstr>FlightTime</vt:lpstr>
      <vt:lpstr>FlyingTime</vt:lpstr>
      <vt:lpstr>HomeBuilt</vt:lpstr>
      <vt:lpstr>HullDed</vt:lpstr>
      <vt:lpstr>ListOf</vt:lpstr>
      <vt:lpstr>ListOfCountries</vt:lpstr>
      <vt:lpstr>MainTypeOfUse</vt:lpstr>
      <vt:lpstr>Month</vt:lpstr>
      <vt:lpstr>MTOW</vt:lpstr>
      <vt:lpstr>PayloadCap</vt:lpstr>
      <vt:lpstr>Claims!Print_Area</vt:lpstr>
      <vt:lpstr>CoverageInformation!Print_Area</vt:lpstr>
      <vt:lpstr>Definitions!Print_Area</vt:lpstr>
      <vt:lpstr>DetachablePayloadInfo!Print_Area</vt:lpstr>
      <vt:lpstr>GeneralInformation!Print_Area</vt:lpstr>
      <vt:lpstr>OperatorInformation!Print_Area</vt:lpstr>
      <vt:lpstr>Spares!Print_Area</vt:lpstr>
      <vt:lpstr>UASProposalFormOverview!Print_Area</vt:lpstr>
      <vt:lpstr>RefCanc</vt:lpstr>
      <vt:lpstr>SparesExceedValue</vt:lpstr>
      <vt:lpstr>TPL</vt:lpstr>
      <vt:lpstr>TPLLimitOptions</vt:lpstr>
      <vt:lpstr>Training</vt:lpstr>
      <vt:lpstr>TypeOfUse</vt:lpstr>
      <vt:lpstr>Year</vt:lpstr>
    </vt:vector>
  </TitlesOfParts>
  <Company>R J Kiln &amp; Co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Sharpin</dc:creator>
  <cp:lastModifiedBy>Bernie Niland</cp:lastModifiedBy>
  <cp:lastPrinted>2016-11-29T16:37:24Z</cp:lastPrinted>
  <dcterms:created xsi:type="dcterms:W3CDTF">2003-06-12T11:25:07Z</dcterms:created>
  <dcterms:modified xsi:type="dcterms:W3CDTF">2017-07-25T13:54:37Z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DLCPolicyLabelValue">
    <vt:lpwstr>0.2</vt:lpwstr>
  </property>
  <property fmtid="{D5CDD505-2E9C-101B-9397-08002B2CF9AE}" pid="4" name="DLCPolicyLabelClientValue">
    <vt:lpwstr>{_UIVersionString}</vt:lpwstr>
  </property>
  <property fmtid="{D5CDD505-2E9C-101B-9397-08002B2CF9AE}" pid="5" name="DLCPolicyLabelLock">
    <vt:lpwstr/>
  </property>
  <property fmtid="{D5CDD505-2E9C-101B-9397-08002B2CF9AE}" pid="6" name="display_urn:schemas-microsoft-com:office:office#Editor">
    <vt:lpwstr>Catherine Frost</vt:lpwstr>
  </property>
  <property fmtid="{D5CDD505-2E9C-101B-9397-08002B2CF9AE}" pid="7" name="display_urn:schemas-microsoft-com:office:office#Author">
    <vt:lpwstr>Catherine Frost</vt:lpwstr>
  </property>
  <property fmtid="{D5CDD505-2E9C-101B-9397-08002B2CF9AE}" pid="8" name="ContentTypeId">
    <vt:lpwstr>0x010100F361148EAA54224687D14C2452E0757C</vt:lpwstr>
  </property>
</Properties>
</file>